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mc:AlternateContent xmlns:mc="http://schemas.openxmlformats.org/markup-compatibility/2006">
    <mc:Choice Requires="x15">
      <x15ac:absPath xmlns:x15ac="http://schemas.microsoft.com/office/spreadsheetml/2010/11/ac" url="C:\Users\jcrane\Desktop\Downloads\"/>
    </mc:Choice>
  </mc:AlternateContent>
  <xr:revisionPtr revIDLastSave="0" documentId="13_ncr:1_{457BE402-B4B9-4C1A-84FD-D92858986EA7}" xr6:coauthVersionLast="47" xr6:coauthVersionMax="47" xr10:uidLastSave="{00000000-0000-0000-0000-000000000000}"/>
  <bookViews>
    <workbookView xWindow="-120" yWindow="-120" windowWidth="29040" windowHeight="15840" xr2:uid="{00000000-000D-0000-FFFF-FFFF00000000}"/>
  </bookViews>
  <sheets>
    <sheet name="TOP-MOR" sheetId="1" r:id="rId1"/>
  </sheets>
  <definedNames>
    <definedName name="_xlnm.Print_Area" localSheetId="0">'TOP-MOR'!$A$1:$O$42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1" l="1"/>
  <c r="Q12" i="1"/>
  <c r="Q5" i="1" l="1"/>
  <c r="D6" i="1"/>
  <c r="Q6" i="1"/>
  <c r="D7" i="1"/>
  <c r="Q7" i="1"/>
  <c r="D8" i="1"/>
  <c r="Q8" i="1"/>
  <c r="D9" i="1"/>
  <c r="Q9" i="1"/>
  <c r="D10" i="1"/>
  <c r="Q10" i="1"/>
  <c r="D11" i="1"/>
  <c r="Q11" i="1"/>
  <c r="D12" i="1"/>
  <c r="Q16" i="1"/>
  <c r="E20" i="1"/>
  <c r="G20" i="1"/>
  <c r="Q20" i="1"/>
  <c r="E21" i="1"/>
  <c r="G21" i="1"/>
  <c r="Q21" i="1"/>
  <c r="E22" i="1"/>
  <c r="G22" i="1"/>
  <c r="Q22" i="1"/>
  <c r="E23" i="1"/>
  <c r="G23" i="1"/>
  <c r="Q23" i="1"/>
  <c r="E24" i="1"/>
  <c r="G24" i="1"/>
  <c r="Q24" i="1"/>
  <c r="E25" i="1"/>
  <c r="G25" i="1"/>
  <c r="Q25" i="1"/>
  <c r="E26" i="1"/>
  <c r="G26" i="1"/>
  <c r="Q26" i="1"/>
  <c r="E27" i="1"/>
  <c r="G27" i="1"/>
  <c r="Q27" i="1"/>
  <c r="E28" i="1"/>
  <c r="G28" i="1"/>
  <c r="Q28" i="1"/>
  <c r="E29" i="1"/>
  <c r="G29" i="1"/>
  <c r="Q29" i="1"/>
  <c r="E30" i="1"/>
  <c r="G30" i="1"/>
  <c r="Q30" i="1"/>
  <c r="E31" i="1"/>
  <c r="G31" i="1"/>
  <c r="Q31" i="1"/>
  <c r="E32" i="1"/>
  <c r="G32" i="1"/>
  <c r="Q32" i="1"/>
  <c r="E33" i="1"/>
  <c r="G33" i="1"/>
  <c r="Q33" i="1"/>
  <c r="E34" i="1"/>
  <c r="G34" i="1"/>
  <c r="Q34" i="1"/>
  <c r="E35" i="1"/>
  <c r="G35" i="1"/>
  <c r="Q35" i="1"/>
  <c r="E36" i="1"/>
  <c r="G36" i="1"/>
  <c r="Q36" i="1"/>
  <c r="E37" i="1"/>
  <c r="G37" i="1"/>
  <c r="Q37" i="1"/>
  <c r="E38" i="1"/>
  <c r="G38" i="1"/>
  <c r="Q38" i="1"/>
  <c r="E39" i="1"/>
  <c r="G39" i="1"/>
  <c r="Q39" i="1"/>
  <c r="R2" i="1" l="1"/>
  <c r="R12" i="1" l="1"/>
  <c r="V12" i="1" s="1"/>
  <c r="U12" i="1"/>
  <c r="R28" i="1"/>
  <c r="X28" i="1" s="1"/>
  <c r="R27" i="1"/>
  <c r="X27" i="1" s="1"/>
  <c r="R7" i="1"/>
  <c r="T7" i="1" s="1"/>
  <c r="R30" i="1"/>
  <c r="AA30" i="1" s="1"/>
  <c r="R26" i="1"/>
  <c r="AA26" i="1" s="1"/>
  <c r="R22" i="1"/>
  <c r="W22" i="1" s="1"/>
  <c r="R36" i="1"/>
  <c r="AC36" i="1" s="1"/>
  <c r="R33" i="1"/>
  <c r="X33" i="1" s="1"/>
  <c r="R24" i="1"/>
  <c r="W24" i="1" s="1"/>
  <c r="R31" i="1"/>
  <c r="X31" i="1" s="1"/>
  <c r="R25" i="1"/>
  <c r="W25" i="1" s="1"/>
  <c r="S12" i="1"/>
  <c r="R23" i="1"/>
  <c r="X23" i="1" s="1"/>
  <c r="R11" i="1"/>
  <c r="V11" i="1" s="1"/>
  <c r="R20" i="1"/>
  <c r="X20" i="1" s="1"/>
  <c r="R34" i="1"/>
  <c r="S34" i="1" s="1"/>
  <c r="R21" i="1"/>
  <c r="W21" i="1" s="1"/>
  <c r="R9" i="1"/>
  <c r="T9" i="1" s="1"/>
  <c r="R8" i="1"/>
  <c r="T8" i="1" s="1"/>
  <c r="R35" i="1"/>
  <c r="X35" i="1" s="1"/>
  <c r="R6" i="1"/>
  <c r="S6" i="1" s="1"/>
  <c r="R29" i="1"/>
  <c r="X29" i="1" s="1"/>
  <c r="R5" i="1"/>
  <c r="S5" i="1" s="1"/>
  <c r="R39" i="1"/>
  <c r="X39" i="1" s="1"/>
  <c r="R32" i="1"/>
  <c r="X32" i="1" s="1"/>
  <c r="R38" i="1"/>
  <c r="W38" i="1" s="1"/>
  <c r="R10" i="1"/>
  <c r="S10" i="1" s="1"/>
  <c r="R37" i="1"/>
  <c r="W37" i="1" s="1"/>
  <c r="U6" i="1" l="1"/>
  <c r="U8" i="1"/>
  <c r="U10" i="1"/>
  <c r="V6" i="1"/>
  <c r="V8" i="1"/>
  <c r="V10" i="1"/>
  <c r="U5" i="1"/>
  <c r="U7" i="1"/>
  <c r="U9" i="1"/>
  <c r="U11" i="1"/>
  <c r="V5" i="1"/>
  <c r="V7" i="1"/>
  <c r="V9" i="1"/>
  <c r="AB20" i="1"/>
  <c r="S7" i="1"/>
  <c r="AC20" i="1"/>
  <c r="AA20" i="1"/>
  <c r="T24" i="1"/>
  <c r="Y20" i="1"/>
  <c r="Z20" i="1"/>
  <c r="Y31" i="1"/>
  <c r="U33" i="1"/>
  <c r="V20" i="1"/>
  <c r="V26" i="1"/>
  <c r="W31" i="1"/>
  <c r="Y23" i="1"/>
  <c r="W26" i="1"/>
  <c r="T26" i="1"/>
  <c r="Z24" i="1"/>
  <c r="T22" i="1"/>
  <c r="U20" i="1"/>
  <c r="T20" i="1"/>
  <c r="Y30" i="1"/>
  <c r="Y33" i="1"/>
  <c r="Z26" i="1"/>
  <c r="Z33" i="1"/>
  <c r="S33" i="1"/>
  <c r="AC26" i="1"/>
  <c r="AB26" i="1"/>
  <c r="V25" i="1"/>
  <c r="AB32" i="1"/>
  <c r="AB33" i="1"/>
  <c r="AC31" i="1"/>
  <c r="U32" i="1"/>
  <c r="Y32" i="1"/>
  <c r="AC32" i="1"/>
  <c r="T31" i="1"/>
  <c r="S32" i="1"/>
  <c r="S38" i="1"/>
  <c r="AC35" i="1"/>
  <c r="AB31" i="1"/>
  <c r="V23" i="1"/>
  <c r="U30" i="1"/>
  <c r="U31" i="1"/>
  <c r="U24" i="1"/>
  <c r="Y24" i="1"/>
  <c r="W39" i="1"/>
  <c r="AA24" i="1"/>
  <c r="W33" i="1"/>
  <c r="Z31" i="1"/>
  <c r="V33" i="1"/>
  <c r="W32" i="1"/>
  <c r="T32" i="1"/>
  <c r="S20" i="1"/>
  <c r="Z39" i="1"/>
  <c r="X30" i="1"/>
  <c r="Z30" i="1"/>
  <c r="Z32" i="1"/>
  <c r="T30" i="1"/>
  <c r="X24" i="1"/>
  <c r="AA31" i="1"/>
  <c r="V31" i="1"/>
  <c r="T33" i="1"/>
  <c r="V21" i="1"/>
  <c r="S35" i="1"/>
  <c r="AA33" i="1"/>
  <c r="AC33" i="1"/>
  <c r="AB30" i="1"/>
  <c r="T21" i="1"/>
  <c r="Z35" i="1"/>
  <c r="T35" i="1"/>
  <c r="W34" i="1"/>
  <c r="Y36" i="1"/>
  <c r="Z36" i="1"/>
  <c r="U36" i="1"/>
  <c r="U39" i="1"/>
  <c r="U28" i="1"/>
  <c r="AA21" i="1"/>
  <c r="AC27" i="1"/>
  <c r="S23" i="1"/>
  <c r="V27" i="1"/>
  <c r="U23" i="1"/>
  <c r="AA32" i="1"/>
  <c r="T27" i="1"/>
  <c r="T23" i="1"/>
  <c r="Y25" i="1"/>
  <c r="W23" i="1"/>
  <c r="AA23" i="1"/>
  <c r="Z34" i="1"/>
  <c r="Y26" i="1"/>
  <c r="V39" i="1"/>
  <c r="S26" i="1"/>
  <c r="AB23" i="1"/>
  <c r="T12" i="1"/>
  <c r="S31" i="1"/>
  <c r="U26" i="1"/>
  <c r="Y27" i="1"/>
  <c r="AB36" i="1"/>
  <c r="V22" i="1"/>
  <c r="X26" i="1"/>
  <c r="AB25" i="1"/>
  <c r="AC39" i="1"/>
  <c r="AA25" i="1"/>
  <c r="S39" i="1"/>
  <c r="AC25" i="1"/>
  <c r="X25" i="1"/>
  <c r="U38" i="1"/>
  <c r="AB39" i="1"/>
  <c r="T5" i="1"/>
  <c r="Z25" i="1"/>
  <c r="S25" i="1"/>
  <c r="T38" i="1"/>
  <c r="V38" i="1"/>
  <c r="AC34" i="1"/>
  <c r="AB38" i="1"/>
  <c r="T34" i="1"/>
  <c r="AC24" i="1"/>
  <c r="W27" i="1"/>
  <c r="AB34" i="1"/>
  <c r="AA27" i="1"/>
  <c r="AC28" i="1"/>
  <c r="T28" i="1"/>
  <c r="Z38" i="1"/>
  <c r="S24" i="1"/>
  <c r="AB27" i="1"/>
  <c r="W30" i="1"/>
  <c r="AC21" i="1"/>
  <c r="Y38" i="1"/>
  <c r="S30" i="1"/>
  <c r="AC37" i="1"/>
  <c r="T36" i="1"/>
  <c r="Z21" i="1"/>
  <c r="AB22" i="1"/>
  <c r="S21" i="1"/>
  <c r="Z23" i="1"/>
  <c r="AC23" i="1"/>
  <c r="Y34" i="1"/>
  <c r="X34" i="1"/>
  <c r="AA38" i="1"/>
  <c r="AC38" i="1"/>
  <c r="X38" i="1"/>
  <c r="X22" i="1"/>
  <c r="X21" i="1"/>
  <c r="AB28" i="1"/>
  <c r="Z27" i="1"/>
  <c r="AA34" i="1"/>
  <c r="V34" i="1"/>
  <c r="S8" i="1"/>
  <c r="S28" i="1"/>
  <c r="W20" i="1"/>
  <c r="U22" i="1"/>
  <c r="U34" i="1"/>
  <c r="U27" i="1"/>
  <c r="AA22" i="1"/>
  <c r="S27" i="1"/>
  <c r="V36" i="1"/>
  <c r="X36" i="1"/>
  <c r="AA36" i="1"/>
  <c r="V30" i="1"/>
  <c r="T25" i="1"/>
  <c r="AB24" i="1"/>
  <c r="AA35" i="1"/>
  <c r="S36" i="1"/>
  <c r="U29" i="1"/>
  <c r="T11" i="1"/>
  <c r="S9" i="1"/>
  <c r="AA37" i="1"/>
  <c r="V37" i="1"/>
  <c r="W29" i="1"/>
  <c r="Z29" i="1"/>
  <c r="AA29" i="1"/>
  <c r="T29" i="1"/>
  <c r="V28" i="1"/>
  <c r="R40" i="1"/>
  <c r="S11" i="1"/>
  <c r="Y29" i="1"/>
  <c r="R13" i="1"/>
  <c r="B13" i="1" s="1"/>
  <c r="Y37" i="1"/>
  <c r="AB29" i="1"/>
  <c r="T39" i="1"/>
  <c r="Z22" i="1"/>
  <c r="V24" i="1"/>
  <c r="U25" i="1"/>
  <c r="W36" i="1"/>
  <c r="AA39" i="1"/>
  <c r="AC30" i="1"/>
  <c r="T6" i="1"/>
  <c r="Y35" i="1"/>
  <c r="S29" i="1"/>
  <c r="AA28" i="1"/>
  <c r="Y22" i="1"/>
  <c r="W35" i="1"/>
  <c r="X37" i="1"/>
  <c r="Y28" i="1"/>
  <c r="AB35" i="1"/>
  <c r="S22" i="1"/>
  <c r="V29" i="1"/>
  <c r="AC29" i="1"/>
  <c r="Z28" i="1"/>
  <c r="W28" i="1"/>
  <c r="U35" i="1"/>
  <c r="T37" i="1"/>
  <c r="V35" i="1"/>
  <c r="S37" i="1"/>
  <c r="Z37" i="1"/>
  <c r="AC22" i="1"/>
  <c r="Y21" i="1"/>
  <c r="AB21" i="1"/>
  <c r="U21" i="1"/>
  <c r="T10" i="1"/>
  <c r="Y39" i="1"/>
  <c r="U37" i="1"/>
  <c r="AB37" i="1"/>
  <c r="V32" i="1"/>
  <c r="AB40" i="1" l="1"/>
  <c r="S13" i="1"/>
  <c r="D13" i="1" s="1"/>
  <c r="Z40" i="1"/>
  <c r="U40" i="1"/>
  <c r="H40" i="1" s="1"/>
  <c r="AA40" i="1"/>
  <c r="Y40" i="1"/>
  <c r="T13" i="1"/>
  <c r="E13" i="1" s="1"/>
  <c r="W40" i="1"/>
  <c r="I40" i="1" s="1"/>
  <c r="V40" i="1"/>
  <c r="T40" i="1"/>
  <c r="D40" i="1" s="1"/>
  <c r="V13" i="1"/>
  <c r="G13" i="1" s="1"/>
  <c r="AC40" i="1"/>
  <c r="L40" i="1"/>
  <c r="X40" i="1"/>
  <c r="J40" i="1" s="1"/>
  <c r="U13" i="1"/>
  <c r="F13" i="1" s="1"/>
  <c r="S40" i="1"/>
  <c r="E40" i="1" s="1"/>
  <c r="B40" i="1"/>
  <c r="N40" i="1"/>
  <c r="O40" i="1"/>
  <c r="M40" i="1"/>
  <c r="C13" i="1" l="1"/>
  <c r="F40" i="1"/>
  <c r="G40" i="1"/>
  <c r="C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jschulze</author>
    <author>Jack C. Schulze, P.E.</author>
    <author>TNRCC</author>
  </authors>
  <commentList>
    <comment ref="B3" authorId="0" shapeId="0" xr:uid="{00000000-0006-0000-0000-000001000000}">
      <text>
        <r>
          <rPr>
            <sz val="10"/>
            <color indexed="81"/>
            <rFont val="Tahoma"/>
            <family val="2"/>
          </rPr>
          <t>Enter the total number of readings collected on each clarifier that was used during the month.
If the clarifier does not exist or if it exists but was off-line for the entire month, enter "NA".</t>
        </r>
        <r>
          <rPr>
            <sz val="9"/>
            <color indexed="81"/>
            <rFont val="Tahoma"/>
            <family val="2"/>
          </rPr>
          <t xml:space="preserve">
</t>
        </r>
      </text>
    </comment>
    <comment ref="C3" authorId="0" shapeId="0" xr:uid="{00000000-0006-0000-0000-000002000000}">
      <text>
        <r>
          <rPr>
            <sz val="10"/>
            <color indexed="81"/>
            <rFont val="Tahoma"/>
            <family val="2"/>
          </rPr>
          <t>Enter the number of readings that were above 2.05 NTU.</t>
        </r>
      </text>
    </comment>
    <comment ref="E3" authorId="0" shapeId="0" xr:uid="{00000000-0006-0000-0000-000003000000}">
      <text>
        <r>
          <rPr>
            <sz val="10"/>
            <color indexed="81"/>
            <rFont val="Tahoma"/>
            <family val="2"/>
          </rPr>
          <t>Enter the number of readings that were above 5.05 NTU.</t>
        </r>
        <r>
          <rPr>
            <sz val="8"/>
            <color indexed="81"/>
            <rFont val="Tahoma"/>
          </rPr>
          <t xml:space="preserve">
</t>
        </r>
      </text>
    </comment>
    <comment ref="F3" authorId="0" shapeId="0" xr:uid="{00000000-0006-0000-0000-000004000000}">
      <text>
        <r>
          <rPr>
            <sz val="10"/>
            <color indexed="81"/>
            <rFont val="Tahoma"/>
            <family val="2"/>
          </rPr>
          <t xml:space="preserve">Enter the hghest turbidity reading that was recorded during the month.
</t>
        </r>
        <r>
          <rPr>
            <sz val="8"/>
            <color indexed="81"/>
            <rFont val="Tahoma"/>
          </rPr>
          <t xml:space="preserve">
</t>
        </r>
      </text>
    </comment>
    <comment ref="G3" authorId="0" shapeId="0" xr:uid="{00000000-0006-0000-0000-000005000000}">
      <text>
        <r>
          <rPr>
            <sz val="10"/>
            <color indexed="81"/>
            <rFont val="Tahoma"/>
            <family val="2"/>
          </rPr>
          <t>Enter the lowest turbidity reading that was recorded during the month.</t>
        </r>
        <r>
          <rPr>
            <sz val="8"/>
            <color indexed="81"/>
            <rFont val="Tahoma"/>
          </rPr>
          <t xml:space="preserve">
</t>
        </r>
      </text>
    </comment>
    <comment ref="S4" authorId="1" shapeId="0" xr:uid="{00000000-0006-0000-0000-000006000000}">
      <text>
        <r>
          <rPr>
            <sz val="10"/>
            <color indexed="81"/>
            <rFont val="Tahoma"/>
            <family val="2"/>
          </rPr>
          <t xml:space="preserve">Missing = missing data
Error = # above 2.0  &gt; Total # </t>
        </r>
      </text>
    </comment>
    <comment ref="T4" authorId="1" shapeId="0" xr:uid="{00000000-0006-0000-0000-000007000000}">
      <text>
        <r>
          <rPr>
            <sz val="10"/>
            <color indexed="81"/>
            <rFont val="Tahoma"/>
            <family val="2"/>
          </rPr>
          <t>Missing = missing data
Error = # above 5.0  &gt; # above 2.0</t>
        </r>
      </text>
    </comment>
    <comment ref="U4" authorId="1" shapeId="0" xr:uid="{00000000-0006-0000-0000-000008000000}">
      <text>
        <r>
          <rPr>
            <sz val="10"/>
            <color indexed="81"/>
            <rFont val="Tahoma"/>
            <family val="2"/>
          </rPr>
          <t>Missing = missing data
Error = Max is &gt; 2.0 and #&gt;2.0= 0
      or
Error = Max is &gt; 5.0 and # &gt;5.0 = 0
     or
Error = Max is less than Min</t>
        </r>
      </text>
    </comment>
    <comment ref="V4" authorId="1" shapeId="0" xr:uid="{00000000-0006-0000-0000-000009000000}">
      <text>
        <r>
          <rPr>
            <sz val="10"/>
            <color indexed="81"/>
            <rFont val="Tahoma"/>
            <family val="2"/>
          </rPr>
          <t>Missing = missing data
Error = Min &gt; Max or you reported a
   Min that was above 2.0 NTU when 
   you said that none of the readings 
   were above that number.</t>
        </r>
      </text>
    </comment>
    <comment ref="J8" authorId="2" shapeId="0" xr:uid="{00000000-0006-0000-0000-00000A000000}">
      <text>
        <r>
          <rPr>
            <b/>
            <sz val="8"/>
            <color indexed="81"/>
            <rFont val="Tahoma"/>
            <family val="2"/>
          </rPr>
          <t>PWS ID No.</t>
        </r>
        <r>
          <rPr>
            <sz val="8"/>
            <color indexed="81"/>
            <rFont val="Tahoma"/>
            <family val="2"/>
          </rPr>
          <t xml:space="preserve">
Enter the water system's seven digit PWS ID number.</t>
        </r>
      </text>
    </comment>
    <comment ref="N8" authorId="1" shapeId="0" xr:uid="{00000000-0006-0000-0000-00000B000000}">
      <text>
        <r>
          <rPr>
            <b/>
            <sz val="8"/>
            <color indexed="81"/>
            <rFont val="Tahoma"/>
            <family val="2"/>
          </rPr>
          <t xml:space="preserve">PWS ID No.
</t>
        </r>
        <r>
          <rPr>
            <sz val="8"/>
            <color indexed="81"/>
            <rFont val="Tahoma"/>
            <family val="2"/>
          </rPr>
          <t>Enter the unique Plant ID number that the TCEQ has assigned to this plant.</t>
        </r>
      </text>
    </comment>
    <comment ref="B17" authorId="0" shapeId="0" xr:uid="{00000000-0006-0000-0000-00000C000000}">
      <text>
        <r>
          <rPr>
            <sz val="10"/>
            <color indexed="81"/>
            <rFont val="Tahoma"/>
            <family val="2"/>
          </rPr>
          <t>Enter the total number of 15-minute readings collected on each filter that was used during the month.
If the filter does not exist or if exists but was off-line for the entire month, enter  "NA".</t>
        </r>
        <r>
          <rPr>
            <sz val="8"/>
            <color indexed="81"/>
            <rFont val="Tahoma"/>
          </rPr>
          <t xml:space="preserve">
</t>
        </r>
      </text>
    </comment>
    <comment ref="C17" authorId="0" shapeId="0" xr:uid="{00000000-0006-0000-0000-00000D000000}">
      <text>
        <r>
          <rPr>
            <sz val="10"/>
            <color indexed="81"/>
            <rFont val="Tahoma"/>
            <family val="2"/>
          </rPr>
          <t>Enter the number of readings from each filter that were 0.105 NTU or higher.</t>
        </r>
        <r>
          <rPr>
            <sz val="8"/>
            <color indexed="81"/>
            <rFont val="Tahoma"/>
          </rPr>
          <t xml:space="preserve">
</t>
        </r>
      </text>
    </comment>
    <comment ref="D17" authorId="0" shapeId="0" xr:uid="{00000000-0006-0000-0000-00000E000000}">
      <text>
        <r>
          <rPr>
            <sz val="10"/>
            <color indexed="81"/>
            <rFont val="Tahoma"/>
            <family val="2"/>
          </rPr>
          <t>Enter the number of readings from each filter that were 0.15 NTU or higher.</t>
        </r>
      </text>
    </comment>
    <comment ref="F17" authorId="0" shapeId="0" xr:uid="{00000000-0006-0000-0000-00000F000000}">
      <text>
        <r>
          <rPr>
            <sz val="10"/>
            <color indexed="81"/>
            <rFont val="Tahoma"/>
            <family val="2"/>
          </rPr>
          <t>Enter the number of readings from each filter that were 0.35 NTU or higher.</t>
        </r>
      </text>
    </comment>
    <comment ref="H17" authorId="0" shapeId="0" xr:uid="{00000000-0006-0000-0000-000010000000}">
      <text>
        <r>
          <rPr>
            <sz val="10"/>
            <color indexed="81"/>
            <rFont val="Tahoma"/>
            <family val="2"/>
          </rPr>
          <t>Enter the number of readings from each filter that were 0.55 NTU or higher.</t>
        </r>
      </text>
    </comment>
    <comment ref="I17" authorId="0" shapeId="0" xr:uid="{00000000-0006-0000-0000-000011000000}">
      <text>
        <r>
          <rPr>
            <sz val="10"/>
            <color indexed="81"/>
            <rFont val="Tahoma"/>
            <family val="2"/>
          </rPr>
          <t>For each filter, enter the highest 15-minute turbidity reading that was recorded during the month.</t>
        </r>
      </text>
    </comment>
    <comment ref="J17" authorId="0" shapeId="0" xr:uid="{00000000-0006-0000-0000-000012000000}">
      <text>
        <r>
          <rPr>
            <sz val="10"/>
            <color indexed="81"/>
            <rFont val="Tahoma"/>
            <family val="2"/>
          </rPr>
          <t>For each filter, enter the lowest 15-minute turbidity reading that was recorded during the month.</t>
        </r>
      </text>
    </comment>
    <comment ref="K17" authorId="0" shapeId="0" xr:uid="{00000000-0006-0000-0000-000013000000}">
      <text>
        <r>
          <rPr>
            <sz val="10"/>
            <color indexed="81"/>
            <rFont val="Tahoma"/>
            <family val="2"/>
          </rPr>
          <t>For each filter that was used during the month, enter the date that the filter profile was started.</t>
        </r>
      </text>
    </comment>
    <comment ref="L17" authorId="0" shapeId="0" xr:uid="{00000000-0006-0000-0000-000014000000}">
      <text>
        <r>
          <rPr>
            <sz val="10"/>
            <color indexed="81"/>
            <rFont val="Tahoma"/>
            <family val="2"/>
          </rPr>
          <t>Enter the maximum turbidity level that was detected during the first four hours of the filter run.</t>
        </r>
      </text>
    </comment>
    <comment ref="M17" authorId="0" shapeId="0" xr:uid="{00000000-0006-0000-0000-000015000000}">
      <text>
        <r>
          <rPr>
            <sz val="10"/>
            <color indexed="81"/>
            <rFont val="Tahoma"/>
            <family val="2"/>
          </rPr>
          <t>Enter the turbidity level that was detected exactly 15 minutes after beginning the post-backwash filter run.</t>
        </r>
      </text>
    </comment>
    <comment ref="N17" authorId="0" shapeId="0" xr:uid="{00000000-0006-0000-0000-000016000000}">
      <text>
        <r>
          <rPr>
            <sz val="10"/>
            <color indexed="81"/>
            <rFont val="Tahoma"/>
            <family val="2"/>
          </rPr>
          <t>Enter the turbidity level that was detected exactly 30 minutes after beginning the post-backwash filter run.</t>
        </r>
      </text>
    </comment>
    <comment ref="O17" authorId="0" shapeId="0" xr:uid="{00000000-0006-0000-0000-000017000000}">
      <text>
        <r>
          <rPr>
            <sz val="10"/>
            <color indexed="81"/>
            <rFont val="Tahoma"/>
            <family val="2"/>
          </rPr>
          <t>Excluding the data collected during the first 30 minutes following a post-backwash filter run, enter the maximum turbidity level reported during the filter run.</t>
        </r>
      </text>
    </comment>
    <comment ref="S19" authorId="0" shapeId="0" xr:uid="{00000000-0006-0000-0000-000018000000}">
      <text>
        <r>
          <rPr>
            <sz val="9"/>
            <color indexed="81"/>
            <rFont val="Tahoma"/>
            <family val="2"/>
          </rPr>
          <t xml:space="preserve">Missing = missing data
Error = # above 0.1 0  &gt; Total # </t>
        </r>
        <r>
          <rPr>
            <sz val="8"/>
            <color indexed="81"/>
            <rFont val="Tahoma"/>
          </rPr>
          <t xml:space="preserve">
</t>
        </r>
      </text>
    </comment>
    <comment ref="T19" authorId="1" shapeId="0" xr:uid="{00000000-0006-0000-0000-000019000000}">
      <text>
        <r>
          <rPr>
            <sz val="10"/>
            <color indexed="81"/>
            <rFont val="Tahoma"/>
            <family val="2"/>
          </rPr>
          <t>Missing = missing data
Error = # above 0.1   &gt; # above 0.10</t>
        </r>
      </text>
    </comment>
    <comment ref="U19" authorId="1" shapeId="0" xr:uid="{00000000-0006-0000-0000-00001A000000}">
      <text>
        <r>
          <rPr>
            <sz val="10"/>
            <color indexed="81"/>
            <rFont val="Tahoma"/>
            <family val="2"/>
          </rPr>
          <t>Missing = missing data
Error = # above 0.5   &gt; # above 0.3</t>
        </r>
      </text>
    </comment>
    <comment ref="V19" authorId="1" shapeId="0" xr:uid="{00000000-0006-0000-0000-00001B000000}">
      <text>
        <r>
          <rPr>
            <sz val="10"/>
            <color indexed="81"/>
            <rFont val="Tahoma"/>
            <family val="2"/>
          </rPr>
          <t xml:space="preserve">Missing = missing data
Error = # above 0.5   &gt; # above 0.1 </t>
        </r>
      </text>
    </comment>
    <comment ref="W19" authorId="1" shapeId="0" xr:uid="{00000000-0006-0000-0000-00001C000000}">
      <text>
        <r>
          <rPr>
            <sz val="10"/>
            <color indexed="81"/>
            <rFont val="Tahoma"/>
            <family val="2"/>
          </rPr>
          <t>Missing = missing data
Error = there is some inconsistency in the
      maximum value you are reporting and 
      the number of readings that you are 
      reporting for the various values.  For 
      example, you report a maximum value 
      above 0.5 NTU and the number of 
       readings above 0.5 NTU is 0.</t>
        </r>
      </text>
    </comment>
    <comment ref="X19" authorId="1" shapeId="0" xr:uid="{00000000-0006-0000-0000-00001D000000}">
      <text>
        <r>
          <rPr>
            <sz val="10"/>
            <color indexed="81"/>
            <rFont val="Tahoma"/>
            <family val="2"/>
          </rPr>
          <t>Missing = missing data
Error = there is some inconsistency in the
      minimum value you are reporting and 
      the number of readings that you are 
      reporting for the various values.  For 
      example, you report a minimum value 
      above 0.10 NTU but you show that some 
      of the readings were below 0.10 NTU or 
      you indicated that Min &gt; Max</t>
        </r>
      </text>
    </comment>
    <comment ref="Y19" authorId="0" shapeId="0" xr:uid="{00000000-0006-0000-0000-00001E000000}">
      <text>
        <r>
          <rPr>
            <sz val="10"/>
            <color indexed="81"/>
            <rFont val="Tahoma"/>
            <family val="2"/>
          </rPr>
          <t>Missing = missing data
Error = you tried to enter data for a 
     filter that you indicated was not 
     in use.</t>
        </r>
      </text>
    </comment>
    <comment ref="Z19" authorId="0" shapeId="0" xr:uid="{00000000-0006-0000-0000-00001F000000}">
      <text>
        <r>
          <rPr>
            <sz val="10"/>
            <color indexed="81"/>
            <rFont val="Tahoma"/>
            <family val="2"/>
          </rPr>
          <t>Missing = missing data
Error = you entered data for a 
     filter that you indicated was 
     not in use.</t>
        </r>
      </text>
    </comment>
    <comment ref="AA19" authorId="0" shapeId="0" xr:uid="{00000000-0006-0000-0000-000020000000}">
      <text>
        <r>
          <rPr>
            <sz val="10"/>
            <color indexed="81"/>
            <rFont val="Tahoma"/>
            <family val="2"/>
          </rPr>
          <t>Missing = missing data
Error = you entered data for a filter 
     that you indicated was not in use 
     or the 15-minute reading was 
     greater than the value you 
     reported for the maximum spike.</t>
        </r>
      </text>
    </comment>
    <comment ref="AB19" authorId="0" shapeId="0" xr:uid="{00000000-0006-0000-0000-000021000000}">
      <text>
        <r>
          <rPr>
            <sz val="10"/>
            <color indexed="81"/>
            <rFont val="Tahoma"/>
            <family val="2"/>
          </rPr>
          <t>Missing = missing data
Error = you entered data for a 
     filter that you indicated was not 
     in use or the 30-minute reading 
     was greater than the value you 
     reported for the maximum spike.</t>
        </r>
      </text>
    </comment>
    <comment ref="AC19" authorId="0" shapeId="0" xr:uid="{00000000-0006-0000-0000-000022000000}">
      <text>
        <r>
          <rPr>
            <sz val="10"/>
            <color indexed="81"/>
            <rFont val="Tahoma"/>
            <family val="2"/>
          </rPr>
          <t xml:space="preserve">Missing = missing data
Error = you entered data for a 
     filter that you indicated was 
     not in use </t>
        </r>
      </text>
    </comment>
  </commentList>
</comments>
</file>

<file path=xl/sharedStrings.xml><?xml version="1.0" encoding="utf-8"?>
<sst xmlns="http://schemas.openxmlformats.org/spreadsheetml/2006/main" count="58" uniqueCount="50">
  <si>
    <t xml:space="preserve">   SEDIMENTATION BASINS/CLARIFIERS</t>
  </si>
  <si>
    <t>TEXAS OPTIMIZATION PROGRAM</t>
  </si>
  <si>
    <t>Monthly Optimization Report</t>
  </si>
  <si>
    <t>Month/Year:</t>
  </si>
  <si>
    <t>PWS ID No.:</t>
  </si>
  <si>
    <t>PWS Name:</t>
  </si>
  <si>
    <t>Plant Name:</t>
  </si>
  <si>
    <t>Summary</t>
  </si>
  <si>
    <t>TURBIDITY DATA SUMMARY</t>
  </si>
  <si>
    <t>POST-BACKWASH  PROFILE</t>
  </si>
  <si>
    <t>Date</t>
  </si>
  <si>
    <t>Maximum Spike after Backwash</t>
  </si>
  <si>
    <t>15 Minute Post Backwash</t>
  </si>
  <si>
    <t>30 Minute Post Backwash</t>
  </si>
  <si>
    <t>Maximum NTU During Filter Run</t>
  </si>
  <si>
    <t>Number of Readings</t>
  </si>
  <si>
    <t>MaximumNTU</t>
  </si>
  <si>
    <t>Minimum NTU</t>
  </si>
  <si>
    <t>Maximum NTU</t>
  </si>
  <si>
    <t>Filter #</t>
  </si>
  <si>
    <t>Basin #</t>
  </si>
  <si>
    <t>#  Above 2.0 NTU</t>
  </si>
  <si>
    <t xml:space="preserve">% Above 2.0 NTU </t>
  </si>
  <si>
    <t>#  Above 5.0 NTU</t>
  </si>
  <si>
    <t>No.of Readings</t>
  </si>
  <si>
    <t>#&gt;5.0</t>
  </si>
  <si>
    <t>Max</t>
  </si>
  <si>
    <t>Min</t>
  </si>
  <si>
    <t>#&gt;0.5</t>
  </si>
  <si>
    <t>Total</t>
  </si>
  <si>
    <t>Total Errors</t>
  </si>
  <si>
    <t>Spike</t>
  </si>
  <si>
    <t>15-min</t>
  </si>
  <si>
    <t>30-min</t>
  </si>
  <si>
    <t>FILTERS</t>
  </si>
  <si>
    <t>#&gt;0.3</t>
  </si>
  <si>
    <t>#&gt;0.1</t>
  </si>
  <si>
    <t>Blank Form?</t>
  </si>
  <si>
    <t>#&gt;2.0</t>
  </si>
  <si>
    <t>TOPMOR</t>
  </si>
  <si>
    <t>#&gt;0.10</t>
  </si>
  <si>
    <t>Number  Above      0.10 NTU</t>
  </si>
  <si>
    <t>TCEQ-10493 (Rev. 06-01-13)</t>
  </si>
  <si>
    <t>Number  Above 
0.1 NTU</t>
  </si>
  <si>
    <t>Percent Above 
0.1 NTU</t>
  </si>
  <si>
    <t>Number  Above 
0.3 NTU</t>
  </si>
  <si>
    <t>Percent Above 
0.3 NTU</t>
  </si>
  <si>
    <t>Number Above 
0.5 NTU</t>
  </si>
  <si>
    <t xml:space="preserve">Plant ID No.: </t>
  </si>
  <si>
    <t>v9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</si>
</sst>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
    <numFmt numFmtId="166" formatCode="mm/dd/yyyy"/>
    <numFmt numFmtId="167" formatCode="0.000"/>
    <numFmt numFmtId="168" formatCode="mmmm\ yyyy"/>
  </numFmts>
  <fonts count="14" x14ac:knownFonts="1">
    <font>
      <sz val="10"/>
      <name val="Arial"/>
    </font>
    <font>
      <sz val="10"/>
      <name val="Arial"/>
    </font>
    <font>
      <b/>
      <sz val="10"/>
      <name val="Arial"/>
      <family val="2"/>
    </font>
    <font>
      <b/>
      <sz val="11"/>
      <name val="Arial"/>
      <family val="2"/>
    </font>
    <font>
      <b/>
      <sz val="12"/>
      <name val="Arial"/>
      <family val="2"/>
    </font>
    <font>
      <b/>
      <sz val="14"/>
      <name val="Arial"/>
      <family val="2"/>
    </font>
    <font>
      <b/>
      <sz val="16"/>
      <name val="Arial"/>
      <family val="2"/>
    </font>
    <font>
      <sz val="10"/>
      <color indexed="81"/>
      <name val="Tahoma"/>
      <family val="2"/>
    </font>
    <font>
      <sz val="10"/>
      <color indexed="10"/>
      <name val="Arial"/>
      <family val="2"/>
    </font>
    <font>
      <sz val="8"/>
      <color indexed="81"/>
      <name val="Tahoma"/>
    </font>
    <font>
      <sz val="9"/>
      <color indexed="81"/>
      <name val="Tahoma"/>
      <family val="2"/>
    </font>
    <font>
      <sz val="10"/>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0" fillId="0" borderId="0" xfId="0" applyAlignment="1">
      <alignment vertical="center"/>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3" fontId="0" fillId="0" borderId="1" xfId="0" applyNumberFormat="1" applyBorder="1" applyAlignment="1" applyProtection="1">
      <alignment horizontal="center"/>
      <protection locked="0"/>
    </xf>
    <xf numFmtId="3" fontId="0" fillId="0" borderId="1" xfId="1" applyNumberFormat="1" applyFont="1" applyBorder="1" applyAlignment="1" applyProtection="1">
      <alignment horizontal="center"/>
      <protection locked="0"/>
    </xf>
    <xf numFmtId="3" fontId="0" fillId="0" borderId="2" xfId="0" applyNumberFormat="1" applyBorder="1" applyAlignment="1" applyProtection="1">
      <alignment horizontal="center"/>
      <protection locked="0"/>
    </xf>
    <xf numFmtId="3" fontId="0" fillId="0" borderId="2" xfId="1" applyNumberFormat="1" applyFont="1" applyBorder="1" applyAlignment="1" applyProtection="1">
      <alignment horizontal="center"/>
      <protection locked="0"/>
    </xf>
    <xf numFmtId="0" fontId="0" fillId="0" borderId="0" xfId="0" applyProtection="1"/>
    <xf numFmtId="0" fontId="0" fillId="0" borderId="0" xfId="0" applyAlignment="1" applyProtection="1">
      <alignment horizontal="center" vertical="center" wrapText="1"/>
    </xf>
    <xf numFmtId="0" fontId="2" fillId="0" borderId="3" xfId="0" applyFont="1" applyBorder="1" applyAlignment="1" applyProtection="1">
      <alignment horizontal="center"/>
    </xf>
    <xf numFmtId="0" fontId="2" fillId="0" borderId="4" xfId="0" applyFont="1" applyBorder="1" applyAlignment="1" applyProtection="1">
      <alignment horizontal="center"/>
    </xf>
    <xf numFmtId="0" fontId="2" fillId="0" borderId="5" xfId="0" applyFont="1" applyBorder="1" applyAlignment="1" applyProtection="1">
      <alignment horizontal="center"/>
    </xf>
    <xf numFmtId="0" fontId="2" fillId="0" borderId="6" xfId="0" applyFont="1" applyBorder="1" applyAlignment="1" applyProtection="1">
      <alignment horizont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2" borderId="9" xfId="0" applyFill="1" applyBorder="1" applyAlignment="1" applyProtection="1">
      <alignment vertical="center"/>
    </xf>
    <xf numFmtId="0" fontId="0" fillId="0" borderId="0" xfId="0" applyAlignment="1" applyProtection="1">
      <alignment vertical="center"/>
    </xf>
    <xf numFmtId="0" fontId="3" fillId="0" borderId="6" xfId="0" applyFont="1" applyBorder="1" applyAlignment="1" applyProtection="1">
      <alignment horizontal="center"/>
    </xf>
    <xf numFmtId="0" fontId="8" fillId="0" borderId="0" xfId="0" applyFont="1" applyProtection="1"/>
    <xf numFmtId="165" fontId="0" fillId="0" borderId="1" xfId="1" applyNumberFormat="1" applyFont="1" applyFill="1" applyBorder="1" applyAlignment="1" applyProtection="1">
      <alignment horizontal="center"/>
      <protection locked="0"/>
    </xf>
    <xf numFmtId="165" fontId="0" fillId="0" borderId="10" xfId="1" applyNumberFormat="1" applyFont="1" applyFill="1" applyBorder="1" applyAlignment="1" applyProtection="1">
      <alignment horizontal="center"/>
      <protection locked="0"/>
    </xf>
    <xf numFmtId="165" fontId="0" fillId="0" borderId="2" xfId="1" applyNumberFormat="1" applyFont="1" applyFill="1" applyBorder="1" applyAlignment="1" applyProtection="1">
      <alignment horizontal="center"/>
      <protection locked="0"/>
    </xf>
    <xf numFmtId="165" fontId="0" fillId="0" borderId="11" xfId="1" applyNumberFormat="1" applyFont="1" applyFill="1" applyBorder="1" applyAlignment="1" applyProtection="1">
      <alignment horizontal="center"/>
      <protection locked="0"/>
    </xf>
    <xf numFmtId="0" fontId="0" fillId="0" borderId="12" xfId="0" applyBorder="1" applyAlignment="1" applyProtection="1">
      <alignment horizontal="center"/>
    </xf>
    <xf numFmtId="165" fontId="0" fillId="0" borderId="12" xfId="0" applyNumberFormat="1" applyBorder="1" applyAlignment="1" applyProtection="1">
      <alignment horizontal="center"/>
    </xf>
    <xf numFmtId="165" fontId="0" fillId="0" borderId="13" xfId="0" applyNumberFormat="1" applyBorder="1" applyAlignment="1" applyProtection="1">
      <alignment horizontal="center"/>
    </xf>
    <xf numFmtId="0" fontId="2" fillId="0" borderId="15" xfId="0" applyFont="1" applyBorder="1" applyAlignment="1" applyProtection="1">
      <alignment horizontal="center"/>
    </xf>
    <xf numFmtId="0" fontId="0" fillId="0" borderId="16" xfId="0" applyBorder="1" applyAlignment="1" applyProtection="1">
      <alignment horizontal="center"/>
      <protection locked="0"/>
    </xf>
    <xf numFmtId="3" fontId="0" fillId="0" borderId="16" xfId="0" applyNumberFormat="1" applyBorder="1" applyAlignment="1" applyProtection="1">
      <alignment horizontal="center"/>
      <protection locked="0"/>
    </xf>
    <xf numFmtId="0" fontId="0" fillId="0" borderId="12" xfId="0" applyFill="1" applyBorder="1" applyAlignment="1" applyProtection="1">
      <alignment horizontal="center"/>
    </xf>
    <xf numFmtId="43" fontId="0" fillId="3" borderId="18" xfId="0" applyNumberFormat="1" applyFill="1" applyBorder="1" applyProtection="1"/>
    <xf numFmtId="0" fontId="4" fillId="2" borderId="8" xfId="0" applyFont="1" applyFill="1" applyBorder="1" applyAlignment="1" applyProtection="1">
      <alignment horizontal="center" vertical="center"/>
    </xf>
    <xf numFmtId="14" fontId="0" fillId="0" borderId="22" xfId="0" applyNumberFormat="1" applyFill="1" applyBorder="1" applyAlignment="1" applyProtection="1">
      <alignment horizontal="center"/>
      <protection locked="0"/>
    </xf>
    <xf numFmtId="14" fontId="0" fillId="0" borderId="23" xfId="0" applyNumberFormat="1" applyFill="1" applyBorder="1" applyAlignment="1" applyProtection="1">
      <alignment horizontal="center"/>
      <protection locked="0"/>
    </xf>
    <xf numFmtId="14" fontId="0" fillId="0" borderId="24" xfId="0" applyNumberFormat="1" applyFill="1" applyBorder="1" applyAlignment="1" applyProtection="1">
      <alignment horizontal="center"/>
      <protection locked="0"/>
    </xf>
    <xf numFmtId="0" fontId="0" fillId="0" borderId="25" xfId="0" applyBorder="1" applyProtection="1"/>
    <xf numFmtId="0" fontId="0" fillId="0" borderId="26" xfId="0" applyBorder="1" applyProtection="1"/>
    <xf numFmtId="0" fontId="0" fillId="0" borderId="26" xfId="0" applyBorder="1"/>
    <xf numFmtId="0" fontId="0" fillId="0" borderId="27" xfId="0" applyBorder="1"/>
    <xf numFmtId="0" fontId="0" fillId="0" borderId="28" xfId="0" applyBorder="1" applyProtection="1"/>
    <xf numFmtId="0" fontId="0" fillId="0" borderId="0" xfId="0" applyBorder="1" applyProtection="1"/>
    <xf numFmtId="0" fontId="0" fillId="0" borderId="0" xfId="0" applyBorder="1" applyAlignment="1" applyProtection="1">
      <alignment horizontal="right"/>
    </xf>
    <xf numFmtId="0" fontId="0" fillId="0" borderId="0" xfId="0" applyBorder="1"/>
    <xf numFmtId="0" fontId="0" fillId="0" borderId="29" xfId="0" applyBorder="1"/>
    <xf numFmtId="0" fontId="0" fillId="0" borderId="0" xfId="0" applyFill="1" applyBorder="1" applyProtection="1"/>
    <xf numFmtId="0" fontId="8" fillId="0" borderId="0" xfId="0" applyFont="1" applyFill="1" applyBorder="1" applyProtection="1"/>
    <xf numFmtId="0" fontId="0" fillId="0" borderId="28" xfId="0" applyBorder="1" applyAlignment="1" applyProtection="1">
      <alignment vertical="center"/>
    </xf>
    <xf numFmtId="0" fontId="0" fillId="0" borderId="0" xfId="0" applyBorder="1" applyAlignment="1" applyProtection="1">
      <alignment vertical="center"/>
    </xf>
    <xf numFmtId="0" fontId="0" fillId="0" borderId="0" xfId="0" applyBorder="1" applyAlignment="1">
      <alignment vertical="center"/>
    </xf>
    <xf numFmtId="0" fontId="0" fillId="0" borderId="29" xfId="0" applyBorder="1" applyAlignment="1">
      <alignment vertical="center"/>
    </xf>
    <xf numFmtId="0" fontId="0" fillId="0" borderId="29" xfId="0" applyBorder="1" applyProtection="1"/>
    <xf numFmtId="0" fontId="0" fillId="0" borderId="29" xfId="0" applyFill="1" applyBorder="1" applyProtection="1"/>
    <xf numFmtId="0" fontId="0" fillId="0" borderId="30" xfId="0" applyBorder="1" applyProtection="1"/>
    <xf numFmtId="0" fontId="0" fillId="0" borderId="31" xfId="0" applyBorder="1" applyProtection="1"/>
    <xf numFmtId="164" fontId="0" fillId="0" borderId="12" xfId="2" applyNumberFormat="1" applyFont="1" applyBorder="1" applyAlignment="1" applyProtection="1">
      <alignment horizontal="center"/>
    </xf>
    <xf numFmtId="164" fontId="0" fillId="0" borderId="1" xfId="2" applyNumberFormat="1" applyFont="1" applyBorder="1" applyAlignment="1" applyProtection="1">
      <alignment horizontal="center"/>
    </xf>
    <xf numFmtId="164" fontId="0" fillId="0" borderId="2" xfId="2" applyNumberFormat="1" applyFont="1" applyBorder="1" applyAlignment="1" applyProtection="1">
      <alignment horizontal="center"/>
    </xf>
    <xf numFmtId="0" fontId="0" fillId="0" borderId="32" xfId="0" applyBorder="1" applyProtection="1"/>
    <xf numFmtId="166" fontId="0" fillId="0" borderId="0" xfId="0" applyNumberFormat="1"/>
    <xf numFmtId="0" fontId="0" fillId="0" borderId="0" xfId="0" applyAlignment="1">
      <alignment horizontal="right" indent="1"/>
    </xf>
    <xf numFmtId="167" fontId="0" fillId="0" borderId="16" xfId="1" applyNumberFormat="1" applyFont="1" applyFill="1" applyBorder="1" applyAlignment="1" applyProtection="1">
      <alignment horizontal="center"/>
      <protection locked="0"/>
    </xf>
    <xf numFmtId="167" fontId="0" fillId="0" borderId="17" xfId="1" applyNumberFormat="1" applyFont="1" applyFill="1" applyBorder="1" applyAlignment="1" applyProtection="1">
      <alignment horizontal="center"/>
      <protection locked="0"/>
    </xf>
    <xf numFmtId="167" fontId="0" fillId="0" borderId="1" xfId="1" applyNumberFormat="1" applyFont="1" applyFill="1" applyBorder="1" applyAlignment="1" applyProtection="1">
      <alignment horizontal="center"/>
      <protection locked="0"/>
    </xf>
    <xf numFmtId="167" fontId="0" fillId="0" borderId="10" xfId="1" applyNumberFormat="1" applyFont="1" applyFill="1" applyBorder="1" applyAlignment="1" applyProtection="1">
      <alignment horizontal="center"/>
      <protection locked="0"/>
    </xf>
    <xf numFmtId="167" fontId="0" fillId="0" borderId="2" xfId="1" applyNumberFormat="1" applyFont="1" applyFill="1" applyBorder="1" applyAlignment="1" applyProtection="1">
      <alignment horizontal="center"/>
      <protection locked="0"/>
    </xf>
    <xf numFmtId="167" fontId="0" fillId="0" borderId="11" xfId="1" applyNumberFormat="1" applyFont="1" applyFill="1" applyBorder="1" applyAlignment="1" applyProtection="1">
      <alignment horizontal="center"/>
      <protection locked="0"/>
    </xf>
    <xf numFmtId="167" fontId="0" fillId="0" borderId="14" xfId="0" applyNumberFormat="1" applyFill="1" applyBorder="1" applyAlignment="1" applyProtection="1">
      <alignment horizontal="center"/>
      <protection locked="0"/>
    </xf>
    <xf numFmtId="167" fontId="0" fillId="0" borderId="21" xfId="0" applyNumberFormat="1" applyFill="1" applyBorder="1" applyAlignment="1" applyProtection="1">
      <alignment horizontal="center"/>
      <protection locked="0"/>
    </xf>
    <xf numFmtId="167" fontId="0" fillId="0" borderId="1" xfId="0" applyNumberFormat="1" applyFill="1" applyBorder="1" applyAlignment="1" applyProtection="1">
      <alignment horizontal="center"/>
      <protection locked="0"/>
    </xf>
    <xf numFmtId="167" fontId="0" fillId="0" borderId="10" xfId="0" applyNumberFormat="1" applyFill="1" applyBorder="1" applyAlignment="1" applyProtection="1">
      <alignment horizontal="center"/>
      <protection locked="0"/>
    </xf>
    <xf numFmtId="167" fontId="0" fillId="0" borderId="2" xfId="0" applyNumberFormat="1" applyFill="1" applyBorder="1" applyAlignment="1" applyProtection="1">
      <alignment horizontal="center"/>
      <protection locked="0"/>
    </xf>
    <xf numFmtId="167" fontId="0" fillId="0" borderId="11" xfId="0" applyNumberFormat="1" applyFill="1" applyBorder="1" applyAlignment="1" applyProtection="1">
      <alignment horizontal="center"/>
      <protection locked="0"/>
    </xf>
    <xf numFmtId="167" fontId="0" fillId="0" borderId="12" xfId="0" applyNumberFormat="1" applyBorder="1" applyAlignment="1" applyProtection="1">
      <alignment horizontal="center"/>
    </xf>
    <xf numFmtId="167" fontId="0" fillId="0" borderId="19" xfId="0" applyNumberFormat="1" applyFill="1" applyBorder="1" applyProtection="1"/>
    <xf numFmtId="167" fontId="0" fillId="0" borderId="20" xfId="0" applyNumberFormat="1" applyFill="1" applyBorder="1" applyProtection="1"/>
    <xf numFmtId="0" fontId="3" fillId="0" borderId="0" xfId="0" applyFont="1" applyAlignment="1" applyProtection="1">
      <alignment horizontal="right" indent="1"/>
    </xf>
    <xf numFmtId="0" fontId="0" fillId="0" borderId="0" xfId="0" applyBorder="1" applyAlignment="1" applyProtection="1">
      <protection locked="0"/>
    </xf>
    <xf numFmtId="0" fontId="2" fillId="0" borderId="0" xfId="0" applyFont="1" applyBorder="1" applyAlignment="1" applyProtection="1">
      <alignment horizontal="right" indent="1"/>
      <protection locked="0"/>
    </xf>
    <xf numFmtId="0" fontId="3" fillId="0" borderId="45" xfId="0" applyFont="1" applyBorder="1" applyAlignment="1" applyProtection="1">
      <alignment horizontal="center" vertical="center"/>
    </xf>
    <xf numFmtId="0" fontId="3" fillId="0" borderId="46"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48" xfId="0" applyFont="1" applyBorder="1" applyAlignment="1" applyProtection="1">
      <alignment horizontal="center" vertical="center"/>
    </xf>
    <xf numFmtId="0" fontId="3" fillId="0" borderId="49" xfId="0" applyFont="1" applyBorder="1" applyAlignment="1" applyProtection="1">
      <alignment horizontal="center" vertical="center"/>
    </xf>
    <xf numFmtId="0" fontId="4" fillId="0" borderId="8" xfId="0" applyFont="1" applyBorder="1" applyAlignment="1" applyProtection="1">
      <alignment horizontal="center" vertical="center"/>
    </xf>
    <xf numFmtId="0" fontId="0" fillId="0" borderId="36" xfId="0" applyBorder="1" applyAlignment="1" applyProtection="1">
      <alignment horizontal="center" vertical="center" wrapText="1"/>
    </xf>
    <xf numFmtId="0" fontId="0" fillId="0" borderId="37" xfId="0" applyBorder="1" applyAlignment="1" applyProtection="1">
      <alignment horizontal="center" vertical="center" wrapText="1"/>
    </xf>
    <xf numFmtId="0" fontId="0" fillId="0" borderId="38" xfId="0" applyBorder="1" applyAlignment="1" applyProtection="1">
      <alignment horizontal="center" vertical="center" wrapText="1"/>
    </xf>
    <xf numFmtId="0" fontId="0" fillId="0" borderId="33" xfId="0" applyBorder="1" applyAlignment="1" applyProtection="1">
      <alignment horizontal="center" vertical="center" wrapText="1"/>
    </xf>
    <xf numFmtId="0" fontId="0" fillId="0" borderId="34" xfId="0"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50" xfId="0" applyBorder="1" applyAlignment="1" applyProtection="1">
      <alignment horizontal="center" vertical="center"/>
    </xf>
    <xf numFmtId="0" fontId="0" fillId="0" borderId="51" xfId="0" applyBorder="1" applyAlignment="1" applyProtection="1">
      <alignment horizontal="center" vertical="center"/>
    </xf>
    <xf numFmtId="0" fontId="0" fillId="0" borderId="52" xfId="0" applyBorder="1" applyAlignment="1" applyProtection="1">
      <alignment horizontal="center" vertical="center"/>
    </xf>
    <xf numFmtId="168" fontId="0" fillId="0" borderId="31" xfId="0" applyNumberFormat="1" applyBorder="1" applyAlignment="1" applyProtection="1">
      <alignment horizontal="left" indent="1"/>
      <protection locked="0"/>
    </xf>
    <xf numFmtId="0" fontId="11" fillId="0" borderId="31" xfId="0" applyFont="1" applyBorder="1" applyAlignment="1" applyProtection="1">
      <alignment horizontal="left" indent="1"/>
      <protection locked="0"/>
    </xf>
    <xf numFmtId="0" fontId="0" fillId="0" borderId="31" xfId="0" applyBorder="1" applyAlignment="1" applyProtection="1">
      <alignment horizontal="left" indent="1"/>
      <protection locked="0"/>
    </xf>
    <xf numFmtId="49" fontId="11" fillId="0" borderId="31" xfId="0" applyNumberFormat="1" applyFont="1" applyFill="1" applyBorder="1" applyAlignment="1" applyProtection="1">
      <alignment horizontal="left" vertical="center" indent="1"/>
      <protection locked="0"/>
    </xf>
    <xf numFmtId="0" fontId="0" fillId="0" borderId="43" xfId="0" applyBorder="1" applyAlignment="1" applyProtection="1">
      <alignment horizontal="center" vertical="center" wrapText="1"/>
    </xf>
    <xf numFmtId="0" fontId="11" fillId="0" borderId="36" xfId="0" applyFont="1" applyBorder="1" applyAlignment="1" applyProtection="1">
      <alignment horizontal="center" vertical="center" wrapText="1"/>
    </xf>
    <xf numFmtId="0" fontId="0" fillId="0" borderId="44" xfId="0" applyBorder="1" applyAlignment="1" applyProtection="1">
      <alignment horizontal="center" vertical="center" wrapText="1"/>
    </xf>
    <xf numFmtId="0" fontId="4" fillId="0" borderId="7" xfId="0" applyFont="1" applyBorder="1" applyAlignment="1" applyProtection="1">
      <alignment horizontal="center" vertical="center"/>
    </xf>
    <xf numFmtId="0" fontId="4" fillId="0" borderId="9" xfId="0" applyFont="1" applyBorder="1" applyAlignment="1" applyProtection="1">
      <alignment horizontal="center" vertical="center"/>
    </xf>
    <xf numFmtId="0" fontId="5" fillId="0" borderId="0" xfId="0" applyFont="1" applyAlignment="1" applyProtection="1">
      <alignment horizontal="center" vertical="center" wrapText="1"/>
    </xf>
    <xf numFmtId="0" fontId="2" fillId="0" borderId="3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6" fillId="0" borderId="0" xfId="0" applyFont="1" applyAlignment="1" applyProtection="1">
      <alignment horizontal="center"/>
    </xf>
    <xf numFmtId="0" fontId="2" fillId="0" borderId="42" xfId="0" applyFont="1" applyBorder="1" applyAlignment="1" applyProtection="1">
      <alignment horizontal="center" vertical="center" wrapText="1"/>
    </xf>
    <xf numFmtId="0" fontId="0" fillId="0" borderId="41" xfId="0" applyBorder="1" applyAlignment="1" applyProtection="1">
      <alignment horizontal="center"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523875</xdr:colOff>
      <xdr:row>1</xdr:row>
      <xdr:rowOff>171450</xdr:rowOff>
    </xdr:from>
    <xdr:to>
      <xdr:col>28</xdr:col>
      <xdr:colOff>371475</xdr:colOff>
      <xdr:row>15</xdr:row>
      <xdr:rowOff>219075</xdr:rowOff>
    </xdr:to>
    <xdr:sp macro="" textlink="">
      <xdr:nvSpPr>
        <xdr:cNvPr id="1059" name="Text Box 35">
          <a:extLst>
            <a:ext uri="{FF2B5EF4-FFF2-40B4-BE49-F238E27FC236}">
              <a16:creationId xmlns:a16="http://schemas.microsoft.com/office/drawing/2014/main" id="{00000000-0008-0000-0000-000023040000}"/>
            </a:ext>
          </a:extLst>
        </xdr:cNvPr>
        <xdr:cNvSpPr txBox="1">
          <a:spLocks noChangeArrowheads="1"/>
        </xdr:cNvSpPr>
      </xdr:nvSpPr>
      <xdr:spPr bwMode="auto">
        <a:xfrm>
          <a:off x="15144750" y="342900"/>
          <a:ext cx="3505200" cy="28765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spreadsheet contains a number of comment boxes, data validation features, and tools to help you detect data entry problems.</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To veiw the comment boxes, put the cursor on a cell that has one of the little red triangles in the upper right-hand corner and the comment box will appear.</a:t>
          </a:r>
        </a:p>
        <a:p>
          <a:pPr algn="l" rtl="0">
            <a:defRPr sz="1000"/>
          </a:pPr>
          <a:endParaRPr lang="en-US" sz="1100" b="0" i="0" u="none" strike="noStrike" baseline="0">
            <a:solidFill>
              <a:srgbClr val="000000"/>
            </a:solidFill>
            <a:latin typeface="Arial"/>
            <a:cs typeface="Arial"/>
          </a:endParaRPr>
        </a:p>
        <a:p>
          <a:pPr algn="l" rtl="0">
            <a:defRPr sz="1000"/>
          </a:pPr>
          <a:r>
            <a:rPr lang="en-US" sz="1100" b="0" i="0" u="none" strike="noStrike" baseline="0">
              <a:solidFill>
                <a:srgbClr val="000000"/>
              </a:solidFill>
              <a:latin typeface="Arial"/>
              <a:cs typeface="Arial"/>
            </a:rPr>
            <a:t>This portion of the spreadsheet is provided to help you detect data entry errors.  Please review it to make sure that all the boxes say "ok" before you print and submit the form.  It will not print.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42"/>
  <sheetViews>
    <sheetView tabSelected="1" topLeftCell="B1" zoomScale="130" zoomScaleNormal="130" workbookViewId="0">
      <selection activeCell="B1" sqref="B1"/>
    </sheetView>
  </sheetViews>
  <sheetFormatPr defaultRowHeight="12.75" x14ac:dyDescent="0.2"/>
  <cols>
    <col min="1" max="1" width="11.7109375" customWidth="1"/>
    <col min="2" max="2" width="9.7109375" customWidth="1"/>
    <col min="9" max="9" width="9" customWidth="1"/>
    <col min="11" max="11" width="13.7109375" customWidth="1"/>
    <col min="12" max="14" width="10.42578125" customWidth="1"/>
    <col min="15" max="15" width="11.42578125" customWidth="1"/>
    <col min="16" max="16" width="8.140625" customWidth="1"/>
    <col min="17" max="17" width="14.5703125" customWidth="1"/>
    <col min="18" max="18" width="10.85546875" bestFit="1" customWidth="1"/>
  </cols>
  <sheetData>
    <row r="1" spans="1:29" ht="13.5" thickBot="1" x14ac:dyDescent="0.25">
      <c r="A1" s="8"/>
      <c r="B1" s="8"/>
      <c r="C1" s="8"/>
      <c r="D1" s="8"/>
      <c r="E1" s="8"/>
      <c r="F1" s="8"/>
      <c r="G1" s="8"/>
      <c r="H1" s="8"/>
      <c r="I1" s="8"/>
      <c r="J1" s="8"/>
      <c r="K1" s="8"/>
      <c r="L1" s="8"/>
      <c r="M1" s="8"/>
      <c r="N1" s="8"/>
      <c r="O1" s="8"/>
      <c r="P1" s="8"/>
      <c r="Q1" s="8"/>
      <c r="R1" s="8"/>
      <c r="S1" s="8"/>
      <c r="T1" s="8"/>
      <c r="U1" s="8"/>
      <c r="V1" s="8"/>
      <c r="W1" s="8"/>
      <c r="X1" s="8"/>
      <c r="Y1" s="8"/>
      <c r="Z1" s="8"/>
      <c r="AA1" s="8"/>
    </row>
    <row r="2" spans="1:29" ht="21.75" customHeight="1" thickBot="1" x14ac:dyDescent="0.35">
      <c r="A2" s="101" t="s">
        <v>0</v>
      </c>
      <c r="B2" s="84"/>
      <c r="C2" s="84"/>
      <c r="D2" s="84"/>
      <c r="E2" s="84"/>
      <c r="F2" s="84"/>
      <c r="G2" s="102"/>
      <c r="H2" s="8"/>
      <c r="I2" s="107" t="s">
        <v>1</v>
      </c>
      <c r="J2" s="107"/>
      <c r="K2" s="107"/>
      <c r="L2" s="107"/>
      <c r="M2" s="107"/>
      <c r="N2" s="107"/>
      <c r="O2" s="8"/>
      <c r="Q2" s="36" t="s">
        <v>37</v>
      </c>
      <c r="R2" s="37" t="str">
        <f>IF(AND(SUM(B5:G12)=0,SUM(B20:O39)=0),"Yes","No")</f>
        <v>Yes</v>
      </c>
      <c r="S2" s="37"/>
      <c r="T2" s="37"/>
      <c r="U2" s="37"/>
      <c r="V2" s="37"/>
      <c r="W2" s="37"/>
      <c r="X2" s="37"/>
      <c r="Y2" s="37"/>
      <c r="Z2" s="37"/>
      <c r="AA2" s="37"/>
      <c r="AB2" s="38"/>
      <c r="AC2" s="39"/>
    </row>
    <row r="3" spans="1:29" ht="21.2" customHeight="1" x14ac:dyDescent="0.2">
      <c r="A3" s="108" t="s">
        <v>20</v>
      </c>
      <c r="B3" s="98" t="s">
        <v>24</v>
      </c>
      <c r="C3" s="98" t="s">
        <v>21</v>
      </c>
      <c r="D3" s="98" t="s">
        <v>22</v>
      </c>
      <c r="E3" s="98" t="s">
        <v>23</v>
      </c>
      <c r="F3" s="98" t="s">
        <v>16</v>
      </c>
      <c r="G3" s="100" t="s">
        <v>17</v>
      </c>
      <c r="H3" s="8"/>
      <c r="I3" s="103" t="s">
        <v>2</v>
      </c>
      <c r="J3" s="103"/>
      <c r="K3" s="103"/>
      <c r="L3" s="103"/>
      <c r="M3" s="103"/>
      <c r="N3" s="103"/>
      <c r="O3" s="8"/>
      <c r="Q3" s="40"/>
      <c r="R3" s="41"/>
      <c r="S3" s="41"/>
      <c r="T3" s="42"/>
      <c r="U3" s="41"/>
      <c r="V3" s="41"/>
      <c r="W3" s="41"/>
      <c r="X3" s="41"/>
      <c r="Y3" s="41"/>
      <c r="Z3" s="41"/>
      <c r="AA3" s="41"/>
      <c r="AB3" s="43"/>
      <c r="AC3" s="44"/>
    </row>
    <row r="4" spans="1:29" ht="15" customHeight="1" thickBot="1" x14ac:dyDescent="0.25">
      <c r="A4" s="109"/>
      <c r="B4" s="87"/>
      <c r="C4" s="87"/>
      <c r="D4" s="87"/>
      <c r="E4" s="87"/>
      <c r="F4" s="87"/>
      <c r="G4" s="90"/>
      <c r="H4" s="8"/>
      <c r="I4" s="9"/>
      <c r="J4" s="9"/>
      <c r="K4" s="9"/>
      <c r="L4" s="9"/>
      <c r="M4" s="8"/>
      <c r="N4" s="8"/>
      <c r="O4" s="8"/>
      <c r="Q4" s="40"/>
      <c r="R4" s="41" t="s">
        <v>29</v>
      </c>
      <c r="S4" s="41" t="s">
        <v>38</v>
      </c>
      <c r="T4" s="41" t="s">
        <v>25</v>
      </c>
      <c r="U4" s="41" t="s">
        <v>26</v>
      </c>
      <c r="V4" s="41" t="s">
        <v>27</v>
      </c>
      <c r="W4" s="41"/>
      <c r="X4" s="41"/>
      <c r="Y4" s="41"/>
      <c r="Z4" s="41"/>
      <c r="AA4" s="41"/>
      <c r="AB4" s="43"/>
      <c r="AC4" s="44"/>
    </row>
    <row r="5" spans="1:29" ht="15.6" customHeight="1" thickTop="1" x14ac:dyDescent="0.2">
      <c r="A5" s="10">
        <v>1</v>
      </c>
      <c r="B5" s="5"/>
      <c r="C5" s="4"/>
      <c r="D5" s="56" t="str">
        <f t="shared" ref="D5:D12" si="0">IF(OR($B5="NA",$B5=0,C5&gt;$B5),"",IF(AND($B5&gt;0,ISBLANK(C5)),"#&gt;2.0=?",C5/$B5))</f>
        <v/>
      </c>
      <c r="E5" s="2"/>
      <c r="F5" s="20"/>
      <c r="G5" s="21"/>
      <c r="H5" s="8"/>
      <c r="I5" s="8"/>
      <c r="J5" s="8"/>
      <c r="K5" s="8"/>
      <c r="L5" s="8"/>
      <c r="M5" s="8"/>
      <c r="N5" s="8"/>
      <c r="O5" s="8"/>
      <c r="Q5" s="40" t="str">
        <f t="shared" ref="Q5:Q12" si="1">"Basin "&amp;A5&amp;" errors"</f>
        <v>Basin 1 errors</v>
      </c>
      <c r="R5" s="41" t="str">
        <f t="shared" ref="R5:R12" si="2">IF($R$2="yes","",IF(ISBLANK(B5),"missing",IF(OR(B5="NA",B5=0),"off-line","ok")))</f>
        <v/>
      </c>
      <c r="S5" s="45" t="str">
        <f t="shared" ref="S5:S12" si="3">IF($R$2="yes","",IF(AND(ISNUMBER($B5),$B5&gt;0,ISBLANK(C5)),"missing",IF(OR(AND(NOT(ISBLANK(C5)),OR(ISBLANK($B5),(NOT($R5="ok")))),C5&gt;$B5),"error",IF(OR(ISBLANK($B5),$R5="off-line"),"","ok"))))</f>
        <v/>
      </c>
      <c r="T5" s="45" t="str">
        <f t="shared" ref="T5:T12" si="4">IF($R$2="yes","",IF(AND(ISNUMBER($B5),$B5&gt;0,ISBLANK(E5)),"missing",IF(OR(AND(NOT(ISBLANK(C5)),OR(ISBLANK($B5),(NOT($R5="ok")))),E5&gt;$B5,E5&gt;C5),"error",IF(OR(ISBLANK($B5),$R5="off-line"),"","ok"))))</f>
        <v/>
      </c>
      <c r="U5" s="45" t="str">
        <f t="shared" ref="U5:U12" si="5">IF($R$2="yes","",IF(AND(ISNUMBER($B5),$B5&gt;0,ISBLANK(F5)),"missing",IF(OR(AND(NOT(ISBLANK(C5)),OR(ISBLANK($B5),(NOT($R5="ok")))),AND($C5=0,F5&gt;=2.5),AND($C5&gt;0,$E5=0,OR(F5&lt;2.05,F5&gt;=5.05)),AND($E5&gt;0,F5&lt;5.05),$G5&gt;$F5),"error",IF(OR(ISBLANK($B5),$R5="off-line"),"","ok"))))</f>
        <v/>
      </c>
      <c r="V5" s="45" t="str">
        <f t="shared" ref="V5:V12" si="6">IF($R$2="yes","",IF(AND(ISNUMBER($B5),$B5&gt;0,ISBLANK(G5)),"missing",IF(OR(AND(NOT(ISBLANK(C5)),OR(ISBLANK($B5),(NOT($R5="ok")))), AND($C5=0,F5&gt;=2.5),AND($C5&gt;0,$E5=0,OR(F5&lt;2.05,F5&gt;=5.05)),AND($E5&gt;0,F5&lt;5.05),$G5&gt;$F5),"error",IF(OR(ISBLANK($B5),$R5="off-line"),"","ok"))))</f>
        <v/>
      </c>
      <c r="W5" s="46"/>
      <c r="X5" s="41"/>
      <c r="Y5" s="41"/>
      <c r="Z5" s="41"/>
      <c r="AA5" s="41"/>
      <c r="AB5" s="43"/>
      <c r="AC5" s="44"/>
    </row>
    <row r="6" spans="1:29" ht="15.6" customHeight="1" thickBot="1" x14ac:dyDescent="0.3">
      <c r="A6" s="11">
        <v>2</v>
      </c>
      <c r="B6" s="5"/>
      <c r="C6" s="4"/>
      <c r="D6" s="56" t="str">
        <f t="shared" si="0"/>
        <v/>
      </c>
      <c r="E6" s="2"/>
      <c r="F6" s="20"/>
      <c r="G6" s="21"/>
      <c r="H6" s="19"/>
      <c r="I6" s="76" t="s">
        <v>3</v>
      </c>
      <c r="J6" s="94"/>
      <c r="K6" s="94"/>
      <c r="L6" s="94"/>
      <c r="M6" s="94"/>
      <c r="N6" s="94"/>
      <c r="O6" s="94"/>
      <c r="Q6" s="40" t="str">
        <f t="shared" si="1"/>
        <v>Basin 2 errors</v>
      </c>
      <c r="R6" s="41" t="str">
        <f t="shared" si="2"/>
        <v/>
      </c>
      <c r="S6" s="45" t="str">
        <f t="shared" si="3"/>
        <v/>
      </c>
      <c r="T6" s="45" t="str">
        <f t="shared" si="4"/>
        <v/>
      </c>
      <c r="U6" s="45" t="str">
        <f t="shared" si="5"/>
        <v/>
      </c>
      <c r="V6" s="45" t="str">
        <f t="shared" si="6"/>
        <v/>
      </c>
      <c r="W6" s="45"/>
      <c r="X6" s="41"/>
      <c r="Y6" s="41"/>
      <c r="Z6" s="41"/>
      <c r="AA6" s="41"/>
      <c r="AB6" s="43"/>
      <c r="AC6" s="44"/>
    </row>
    <row r="7" spans="1:29" ht="15.6" customHeight="1" x14ac:dyDescent="0.25">
      <c r="A7" s="11">
        <v>3</v>
      </c>
      <c r="B7" s="5"/>
      <c r="C7" s="4"/>
      <c r="D7" s="56" t="str">
        <f t="shared" si="0"/>
        <v/>
      </c>
      <c r="E7" s="2"/>
      <c r="F7" s="20"/>
      <c r="G7" s="21"/>
      <c r="H7" s="8"/>
      <c r="I7" s="76"/>
      <c r="J7" s="8"/>
      <c r="K7" s="8"/>
      <c r="L7" s="8"/>
      <c r="M7" s="8"/>
      <c r="N7" s="8"/>
      <c r="Q7" s="40" t="str">
        <f t="shared" si="1"/>
        <v>Basin 3 errors</v>
      </c>
      <c r="R7" s="41" t="str">
        <f t="shared" si="2"/>
        <v/>
      </c>
      <c r="S7" s="45" t="str">
        <f t="shared" si="3"/>
        <v/>
      </c>
      <c r="T7" s="45" t="str">
        <f t="shared" si="4"/>
        <v/>
      </c>
      <c r="U7" s="45" t="str">
        <f t="shared" si="5"/>
        <v/>
      </c>
      <c r="V7" s="45" t="str">
        <f t="shared" si="6"/>
        <v/>
      </c>
      <c r="W7" s="45"/>
      <c r="X7" s="41"/>
      <c r="Y7" s="41"/>
      <c r="Z7" s="41"/>
      <c r="AA7" s="41"/>
      <c r="AB7" s="43"/>
      <c r="AC7" s="44"/>
    </row>
    <row r="8" spans="1:29" ht="15.6" customHeight="1" thickBot="1" x14ac:dyDescent="0.3">
      <c r="A8" s="11">
        <v>4</v>
      </c>
      <c r="B8" s="5"/>
      <c r="C8" s="4"/>
      <c r="D8" s="56" t="str">
        <f t="shared" si="0"/>
        <v/>
      </c>
      <c r="E8" s="2"/>
      <c r="F8" s="20"/>
      <c r="G8" s="21"/>
      <c r="H8" s="8"/>
      <c r="I8" s="76" t="s">
        <v>4</v>
      </c>
      <c r="J8" s="97"/>
      <c r="K8" s="97"/>
      <c r="L8" s="77"/>
      <c r="M8" s="78" t="s">
        <v>48</v>
      </c>
      <c r="N8" s="96"/>
      <c r="O8" s="96"/>
      <c r="Q8" s="40" t="str">
        <f t="shared" si="1"/>
        <v>Basin 4 errors</v>
      </c>
      <c r="R8" s="41" t="str">
        <f t="shared" si="2"/>
        <v/>
      </c>
      <c r="S8" s="45" t="str">
        <f t="shared" si="3"/>
        <v/>
      </c>
      <c r="T8" s="45" t="str">
        <f t="shared" si="4"/>
        <v/>
      </c>
      <c r="U8" s="45" t="str">
        <f t="shared" si="5"/>
        <v/>
      </c>
      <c r="V8" s="45" t="str">
        <f t="shared" si="6"/>
        <v/>
      </c>
      <c r="W8" s="45"/>
      <c r="X8" s="41"/>
      <c r="Y8" s="41"/>
      <c r="Z8" s="41"/>
      <c r="AA8" s="41"/>
      <c r="AB8" s="43"/>
      <c r="AC8" s="44"/>
    </row>
    <row r="9" spans="1:29" ht="15.6" customHeight="1" x14ac:dyDescent="0.25">
      <c r="A9" s="11">
        <v>5</v>
      </c>
      <c r="B9" s="5"/>
      <c r="C9" s="4"/>
      <c r="D9" s="56" t="str">
        <f t="shared" si="0"/>
        <v/>
      </c>
      <c r="E9" s="2"/>
      <c r="F9" s="20"/>
      <c r="G9" s="21"/>
      <c r="H9" s="8"/>
      <c r="I9" s="76"/>
      <c r="J9" s="8"/>
      <c r="K9" s="8"/>
      <c r="L9" s="8"/>
      <c r="M9" s="8"/>
      <c r="N9" s="8"/>
      <c r="Q9" s="40" t="str">
        <f t="shared" si="1"/>
        <v>Basin 5 errors</v>
      </c>
      <c r="R9" s="41" t="str">
        <f t="shared" si="2"/>
        <v/>
      </c>
      <c r="S9" s="45" t="str">
        <f t="shared" si="3"/>
        <v/>
      </c>
      <c r="T9" s="45" t="str">
        <f t="shared" si="4"/>
        <v/>
      </c>
      <c r="U9" s="45" t="str">
        <f t="shared" si="5"/>
        <v/>
      </c>
      <c r="V9" s="45" t="str">
        <f t="shared" si="6"/>
        <v/>
      </c>
      <c r="W9" s="45"/>
      <c r="X9" s="41"/>
      <c r="Y9" s="41"/>
      <c r="Z9" s="41"/>
      <c r="AA9" s="41"/>
      <c r="AB9" s="43"/>
      <c r="AC9" s="44"/>
    </row>
    <row r="10" spans="1:29" ht="15.6" customHeight="1" thickBot="1" x14ac:dyDescent="0.3">
      <c r="A10" s="11">
        <v>6</v>
      </c>
      <c r="B10" s="5"/>
      <c r="C10" s="4"/>
      <c r="D10" s="56" t="str">
        <f t="shared" si="0"/>
        <v/>
      </c>
      <c r="E10" s="2"/>
      <c r="F10" s="20"/>
      <c r="G10" s="21"/>
      <c r="H10" s="8"/>
      <c r="I10" s="76" t="s">
        <v>5</v>
      </c>
      <c r="J10" s="95"/>
      <c r="K10" s="96"/>
      <c r="L10" s="96"/>
      <c r="M10" s="96"/>
      <c r="N10" s="96"/>
      <c r="O10" s="96"/>
      <c r="Q10" s="40" t="str">
        <f t="shared" si="1"/>
        <v>Basin 6 errors</v>
      </c>
      <c r="R10" s="41" t="str">
        <f t="shared" si="2"/>
        <v/>
      </c>
      <c r="S10" s="45" t="str">
        <f t="shared" si="3"/>
        <v/>
      </c>
      <c r="T10" s="45" t="str">
        <f t="shared" si="4"/>
        <v/>
      </c>
      <c r="U10" s="45" t="str">
        <f t="shared" si="5"/>
        <v/>
      </c>
      <c r="V10" s="45" t="str">
        <f t="shared" si="6"/>
        <v/>
      </c>
      <c r="W10" s="45"/>
      <c r="X10" s="41"/>
      <c r="Y10" s="41"/>
      <c r="Z10" s="41"/>
      <c r="AA10" s="41"/>
      <c r="AB10" s="43"/>
      <c r="AC10" s="44"/>
    </row>
    <row r="11" spans="1:29" ht="15.6" customHeight="1" x14ac:dyDescent="0.25">
      <c r="A11" s="11">
        <v>7</v>
      </c>
      <c r="B11" s="5"/>
      <c r="C11" s="4"/>
      <c r="D11" s="56" t="str">
        <f t="shared" si="0"/>
        <v/>
      </c>
      <c r="E11" s="2"/>
      <c r="F11" s="20"/>
      <c r="G11" s="21"/>
      <c r="H11" s="8"/>
      <c r="I11" s="76"/>
      <c r="J11" s="8"/>
      <c r="K11" s="8"/>
      <c r="L11" s="8"/>
      <c r="M11" s="8"/>
      <c r="N11" s="8"/>
      <c r="Q11" s="40" t="str">
        <f t="shared" si="1"/>
        <v>Basin 7 errors</v>
      </c>
      <c r="R11" s="41" t="str">
        <f t="shared" si="2"/>
        <v/>
      </c>
      <c r="S11" s="45" t="str">
        <f t="shared" si="3"/>
        <v/>
      </c>
      <c r="T11" s="45" t="str">
        <f t="shared" si="4"/>
        <v/>
      </c>
      <c r="U11" s="45" t="str">
        <f t="shared" si="5"/>
        <v/>
      </c>
      <c r="V11" s="45" t="str">
        <f t="shared" si="6"/>
        <v/>
      </c>
      <c r="W11" s="45"/>
      <c r="X11" s="41"/>
      <c r="Y11" s="41"/>
      <c r="Z11" s="41"/>
      <c r="AA11" s="41"/>
      <c r="AB11" s="43"/>
      <c r="AC11" s="44"/>
    </row>
    <row r="12" spans="1:29" ht="15.6" customHeight="1" thickBot="1" x14ac:dyDescent="0.3">
      <c r="A12" s="12">
        <v>8</v>
      </c>
      <c r="B12" s="7"/>
      <c r="C12" s="6"/>
      <c r="D12" s="57" t="str">
        <f t="shared" si="0"/>
        <v/>
      </c>
      <c r="E12" s="3"/>
      <c r="F12" s="22"/>
      <c r="G12" s="23"/>
      <c r="H12" s="8"/>
      <c r="I12" s="76" t="s">
        <v>6</v>
      </c>
      <c r="J12" s="95"/>
      <c r="K12" s="96"/>
      <c r="L12" s="96"/>
      <c r="M12" s="96"/>
      <c r="N12" s="96"/>
      <c r="O12" s="96"/>
      <c r="Q12" s="40" t="str">
        <f t="shared" si="1"/>
        <v>Basin 8 errors</v>
      </c>
      <c r="R12" s="41" t="str">
        <f t="shared" si="2"/>
        <v/>
      </c>
      <c r="S12" s="45" t="str">
        <f t="shared" si="3"/>
        <v/>
      </c>
      <c r="T12" s="45" t="str">
        <f t="shared" si="4"/>
        <v/>
      </c>
      <c r="U12" s="45" t="str">
        <f t="shared" si="5"/>
        <v/>
      </c>
      <c r="V12" s="45" t="str">
        <f t="shared" si="6"/>
        <v/>
      </c>
      <c r="W12" s="45"/>
      <c r="X12" s="41"/>
      <c r="Y12" s="41"/>
      <c r="Z12" s="41"/>
      <c r="AA12" s="41"/>
      <c r="AB12" s="43"/>
      <c r="AC12" s="44"/>
    </row>
    <row r="13" spans="1:29" ht="17.45" customHeight="1" thickTop="1" thickBot="1" x14ac:dyDescent="0.25">
      <c r="A13" s="13" t="s">
        <v>7</v>
      </c>
      <c r="B13" s="24" t="str">
        <f>IF($R$2="yes","",IF(R13=1,"1 Error",IF(R13&gt;1,R13&amp;" Errors",SUM(B5:B12))))</f>
        <v/>
      </c>
      <c r="C13" s="24" t="str">
        <f>IF($R$2="yes","",IF(S13=1,"1 Error",IF(S13&gt;1,S13&amp;" Errors",SUM(C5:C12))))</f>
        <v/>
      </c>
      <c r="D13" s="55" t="str">
        <f>IF(OR($R$2="yes",SUM(R13:S13)&gt;0,COUNTIF(D5:D12,"#&gt;2.0=?")&gt;0),"",IF(B13&gt;0,C13/B13,"Error"))</f>
        <v/>
      </c>
      <c r="E13" s="24" t="str">
        <f>IF($R$2="yes","",IF(T13=1,"1 Error",IF(T13&gt;1,T13&amp;" Errors",SUM(E5:E12))))</f>
        <v/>
      </c>
      <c r="F13" s="25" t="str">
        <f>IF($R$2="yes","",IF(U13=1,"1 Error",IF(U13&gt;1,U13&amp;" Errors",MAX(F5:F12))))</f>
        <v/>
      </c>
      <c r="G13" s="26" t="str">
        <f>IF($R$2="yes","",IF(V13=1,"1 Error",IF(V13&gt;1,V13&amp;" Errors",MIN(G5:G12))))</f>
        <v/>
      </c>
      <c r="H13" s="8"/>
      <c r="I13" s="8"/>
      <c r="J13" s="8"/>
      <c r="K13" s="8"/>
      <c r="L13" s="8"/>
      <c r="M13" s="8"/>
      <c r="N13" s="8"/>
      <c r="O13" s="8"/>
      <c r="Q13" s="40" t="s">
        <v>30</v>
      </c>
      <c r="R13" s="41" t="str">
        <f>IF($R$2="yes","",IF(COUNTIF(R5:R12,"off-line")=8,8,COUNTIF(R5:R12,"missing")))</f>
        <v/>
      </c>
      <c r="S13" s="41" t="str">
        <f>IF($R$2="yes","",COUNTIF(S5:S12,"missing")+COUNTIF(S5:S12,"Error"))</f>
        <v/>
      </c>
      <c r="T13" s="41" t="str">
        <f>IF($R$2="yes","",COUNTIF(T5:T12,"missing")+COUNTIF(T5:T12,"Error"))</f>
        <v/>
      </c>
      <c r="U13" s="41" t="str">
        <f>IF($R$2="yes","",COUNTIF(U5:U12,"missing")+COUNTIF(U5:U12,"Error"))</f>
        <v/>
      </c>
      <c r="V13" s="41" t="str">
        <f>IF($R$2="yes","",COUNTIF(V5:V12,"missing")+COUNTIF(V5:V12,"Error"))</f>
        <v/>
      </c>
      <c r="W13" s="41"/>
      <c r="X13" s="41"/>
      <c r="Y13" s="41"/>
      <c r="Z13" s="41"/>
      <c r="AA13" s="41"/>
      <c r="AB13" s="43"/>
      <c r="AC13" s="44"/>
    </row>
    <row r="14" spans="1:29" ht="9" customHeight="1" thickBot="1" x14ac:dyDescent="0.25">
      <c r="A14" s="8"/>
      <c r="B14" s="8"/>
      <c r="C14" s="8"/>
      <c r="D14" s="8"/>
      <c r="E14" s="8"/>
      <c r="F14" s="8"/>
      <c r="G14" s="8"/>
      <c r="H14" s="8"/>
      <c r="I14" s="8"/>
      <c r="J14" s="8"/>
      <c r="K14" s="8"/>
      <c r="L14" s="8"/>
      <c r="M14" s="8"/>
      <c r="N14" s="8"/>
      <c r="O14" s="8"/>
      <c r="P14" s="8"/>
      <c r="Q14" s="40"/>
      <c r="R14" s="41"/>
      <c r="S14" s="41"/>
      <c r="T14" s="41"/>
      <c r="U14" s="41"/>
      <c r="V14" s="41"/>
      <c r="W14" s="41"/>
      <c r="X14" s="41"/>
      <c r="Y14" s="41"/>
      <c r="Z14" s="41"/>
      <c r="AA14" s="41"/>
      <c r="AB14" s="43"/>
      <c r="AC14" s="44"/>
    </row>
    <row r="15" spans="1:29" s="1" customFormat="1" ht="19.149999999999999" customHeight="1" thickBot="1" x14ac:dyDescent="0.25">
      <c r="A15" s="14"/>
      <c r="B15" s="15"/>
      <c r="C15" s="15"/>
      <c r="D15" s="15"/>
      <c r="E15" s="15"/>
      <c r="F15" s="15"/>
      <c r="G15" s="15"/>
      <c r="H15" s="84" t="s">
        <v>34</v>
      </c>
      <c r="I15" s="84"/>
      <c r="J15" s="32"/>
      <c r="K15" s="15"/>
      <c r="L15" s="15"/>
      <c r="M15" s="15"/>
      <c r="N15" s="15"/>
      <c r="O15" s="16"/>
      <c r="P15" s="17"/>
      <c r="Q15" s="47"/>
      <c r="R15" s="48"/>
      <c r="S15" s="48"/>
      <c r="T15" s="48"/>
      <c r="U15" s="48"/>
      <c r="V15" s="48"/>
      <c r="W15" s="45"/>
      <c r="X15" s="49"/>
      <c r="Y15" s="48"/>
      <c r="Z15" s="48"/>
      <c r="AA15" s="48"/>
      <c r="AB15" s="48"/>
      <c r="AC15" s="50"/>
    </row>
    <row r="16" spans="1:29" s="1" customFormat="1" ht="18.75" customHeight="1" thickBot="1" x14ac:dyDescent="0.25">
      <c r="A16" s="81" t="s">
        <v>8</v>
      </c>
      <c r="B16" s="82"/>
      <c r="C16" s="82"/>
      <c r="D16" s="82"/>
      <c r="E16" s="82"/>
      <c r="F16" s="82"/>
      <c r="G16" s="82"/>
      <c r="H16" s="82"/>
      <c r="I16" s="82"/>
      <c r="J16" s="83"/>
      <c r="K16" s="79" t="s">
        <v>9</v>
      </c>
      <c r="L16" s="79"/>
      <c r="M16" s="79"/>
      <c r="N16" s="79"/>
      <c r="O16" s="80"/>
      <c r="P16" s="17"/>
      <c r="Q16" s="47" t="str">
        <f>IF(OR($B20="NA",$B20=0,ISBLANK(#REF!)),"",AND($L20&gt;0,$L20&gt;=$M20,$L20&gt;=$N20))</f>
        <v/>
      </c>
      <c r="R16" s="48"/>
      <c r="S16" s="48"/>
      <c r="T16" s="48"/>
      <c r="U16" s="48"/>
      <c r="V16" s="48"/>
      <c r="W16" s="48"/>
      <c r="X16" s="48"/>
      <c r="Y16" s="48"/>
      <c r="Z16" s="48"/>
      <c r="AA16" s="48"/>
      <c r="AB16" s="48"/>
      <c r="AC16" s="50"/>
    </row>
    <row r="17" spans="1:29" ht="15.75" customHeight="1" thickTop="1" x14ac:dyDescent="0.2">
      <c r="A17" s="104" t="s">
        <v>19</v>
      </c>
      <c r="B17" s="85" t="s">
        <v>15</v>
      </c>
      <c r="C17" s="85" t="s">
        <v>41</v>
      </c>
      <c r="D17" s="99" t="s">
        <v>43</v>
      </c>
      <c r="E17" s="99" t="s">
        <v>44</v>
      </c>
      <c r="F17" s="99" t="s">
        <v>45</v>
      </c>
      <c r="G17" s="99" t="s">
        <v>46</v>
      </c>
      <c r="H17" s="99" t="s">
        <v>47</v>
      </c>
      <c r="I17" s="85" t="s">
        <v>18</v>
      </c>
      <c r="J17" s="88" t="s">
        <v>17</v>
      </c>
      <c r="K17" s="91" t="s">
        <v>10</v>
      </c>
      <c r="L17" s="85" t="s">
        <v>11</v>
      </c>
      <c r="M17" s="85" t="s">
        <v>12</v>
      </c>
      <c r="N17" s="85" t="s">
        <v>13</v>
      </c>
      <c r="O17" s="88" t="s">
        <v>14</v>
      </c>
      <c r="P17" s="8"/>
      <c r="Q17" s="40"/>
      <c r="R17" s="41"/>
      <c r="S17" s="41"/>
      <c r="T17" s="41"/>
      <c r="U17" s="41"/>
      <c r="V17" s="41"/>
      <c r="W17" s="41"/>
      <c r="X17" s="41"/>
      <c r="Y17" s="41"/>
      <c r="Z17" s="41"/>
      <c r="AA17" s="41"/>
      <c r="AB17" s="41"/>
      <c r="AC17" s="44"/>
    </row>
    <row r="18" spans="1:29" ht="15.75" customHeight="1" x14ac:dyDescent="0.2">
      <c r="A18" s="105"/>
      <c r="B18" s="86"/>
      <c r="C18" s="86"/>
      <c r="D18" s="86"/>
      <c r="E18" s="86"/>
      <c r="F18" s="86"/>
      <c r="G18" s="86"/>
      <c r="H18" s="86"/>
      <c r="I18" s="86"/>
      <c r="J18" s="89"/>
      <c r="K18" s="92"/>
      <c r="L18" s="86"/>
      <c r="M18" s="86"/>
      <c r="N18" s="86"/>
      <c r="O18" s="89"/>
      <c r="P18" s="8"/>
      <c r="Q18" s="40"/>
      <c r="R18" s="41"/>
      <c r="S18" s="41"/>
      <c r="T18" s="41"/>
      <c r="U18" s="41"/>
      <c r="V18" s="41"/>
      <c r="W18" s="41"/>
      <c r="X18" s="41"/>
      <c r="Y18" s="41"/>
      <c r="Z18" s="41"/>
      <c r="AA18" s="41"/>
      <c r="AB18" s="41"/>
      <c r="AC18" s="44"/>
    </row>
    <row r="19" spans="1:29" ht="15.75" customHeight="1" thickBot="1" x14ac:dyDescent="0.25">
      <c r="A19" s="106"/>
      <c r="B19" s="87"/>
      <c r="C19" s="87"/>
      <c r="D19" s="87"/>
      <c r="E19" s="87"/>
      <c r="F19" s="87"/>
      <c r="G19" s="87"/>
      <c r="H19" s="87"/>
      <c r="I19" s="87"/>
      <c r="J19" s="90"/>
      <c r="K19" s="93"/>
      <c r="L19" s="87"/>
      <c r="M19" s="87"/>
      <c r="N19" s="87"/>
      <c r="O19" s="90"/>
      <c r="P19" s="8"/>
      <c r="Q19" s="40"/>
      <c r="R19" s="41" t="s">
        <v>29</v>
      </c>
      <c r="S19" s="43" t="s">
        <v>40</v>
      </c>
      <c r="T19" s="41" t="s">
        <v>36</v>
      </c>
      <c r="U19" s="41" t="s">
        <v>35</v>
      </c>
      <c r="V19" s="41" t="s">
        <v>28</v>
      </c>
      <c r="W19" s="41" t="s">
        <v>26</v>
      </c>
      <c r="X19" s="41" t="s">
        <v>27</v>
      </c>
      <c r="Y19" s="41" t="s">
        <v>10</v>
      </c>
      <c r="Z19" s="41" t="s">
        <v>31</v>
      </c>
      <c r="AA19" s="41" t="s">
        <v>32</v>
      </c>
      <c r="AB19" s="41" t="s">
        <v>33</v>
      </c>
      <c r="AC19" s="51" t="s">
        <v>26</v>
      </c>
    </row>
    <row r="20" spans="1:29" ht="15.6" customHeight="1" thickTop="1" x14ac:dyDescent="0.2">
      <c r="A20" s="27">
        <v>1</v>
      </c>
      <c r="B20" s="28"/>
      <c r="C20" s="29"/>
      <c r="D20" s="29"/>
      <c r="E20" s="56" t="str">
        <f t="shared" ref="E20:E39" si="7">IF(OR($B20="NA",$B20=0,D20&gt;$B20),"",IF(AND($B20&gt;0,ISBLANK(D20)),"#&gt;0.1=?",D20/$B20))</f>
        <v/>
      </c>
      <c r="F20" s="28"/>
      <c r="G20" s="56" t="str">
        <f t="shared" ref="G20:G39" si="8">IF(OR($B20="NA",$B20=0,F20&gt;$B20),"",IF(AND($B20&gt;0,ISBLANK(F20)),"#&gt;0.3=?",F20/$B20))</f>
        <v/>
      </c>
      <c r="H20" s="28"/>
      <c r="I20" s="61"/>
      <c r="J20" s="62"/>
      <c r="K20" s="33"/>
      <c r="L20" s="67"/>
      <c r="M20" s="67"/>
      <c r="N20" s="67"/>
      <c r="O20" s="68"/>
      <c r="P20" s="8"/>
      <c r="Q20" s="40" t="str">
        <f t="shared" ref="Q20:Q39" si="9">"Filter "&amp;A20&amp;" errors"</f>
        <v>Filter 1 errors</v>
      </c>
      <c r="R20" s="41" t="str">
        <f>IF($R$2="yes","",IF(ISBLANK(B20),"missing",IF(OR(B20="NA",B20=0),"off-line","ok")))</f>
        <v/>
      </c>
      <c r="S20" s="45" t="str">
        <f t="shared" ref="S20:S39" si="10">IF($R$2="yes","",IF(AND(ISNUMBER($B20),$B20&gt;0,ISBLANK(C20)),"missing",IF(OR(AND(ISBLANK($B20),NOT(ISBLANK(C20))),C20&gt;$B20),"error",IF(OR(ISBLANK($B20),$R20="off-line"),"","ok"))))</f>
        <v/>
      </c>
      <c r="T20" s="45" t="str">
        <f>IF($R$2="yes","",IF(AND(ISNUMBER($B20),$B20&gt;0,ISBLANK(D20)),"missing",IF(OR(AND(ISBLANK($B20),NOT(ISBLANK(D20))),D20&gt;$B20,D20&gt;$C20),"error",IF(OR(ISBLANK($B20),$R20="off-line"),"","ok"))))</f>
        <v/>
      </c>
      <c r="U20" s="45" t="str">
        <f t="shared" ref="U20:U39" si="11">IF($R$2="yes","",IF(AND(ISNUMBER($B20),$B20&gt;0,ISBLANK(F20)),"missing",IF(OR(AND(ISBLANK($B20),NOT(ISBLANK(F20))),F20&gt;$B20,F20&gt;$C20,F20&gt;$D20),"error",IF(OR(ISBLANK($B20),$R20="off-line"),"","ok"))))</f>
        <v/>
      </c>
      <c r="V20" s="45" t="str">
        <f t="shared" ref="V20:V39" si="12">IF($R$2="yes","",IF(AND(ISNUMBER($B20),$B20&gt;0,ISBLANK(H20)),"missing",IF(OR(AND(ISBLANK($B20),NOT(ISBLANK(H20))),H20&gt;$B20,H20&gt;$C20,H20&gt;$D20,H20&gt;F20),"Error",IF(OR(ISBLANK($B20),$R20="off-line"),"","ok"))))</f>
        <v/>
      </c>
      <c r="W20" s="45" t="str">
        <f>IF(OR($R$2="yes",ISBLANK($B20),$R20="off-line"),"",IF(AND(ISNUMBER($B20),$B20&gt;0,ISBLANK(I20)),"missing",IF(OR(AND($C20=0,I20&gt;=0.105),AND($C20&gt;0,$D20=0,OR(I20&lt;0.105,I20&gt;=0.15)),AND($D20&gt;0,$F20=0,OR(I20&lt;0.15,I20&gt;=0.35)),AND($F20&gt;0,$H20=0,OR(I20&lt;0.35,I20&gt;=0.55)),AND($H20&gt;0,I20&lt;0.55),J20&gt;I20),"error","ok")))</f>
        <v/>
      </c>
      <c r="X20" s="45" t="str">
        <f>IF(OR($R$2="yes",ISBLANK($B20),$R20="off-line"),"",IF(AND(ISNUMBER($B20),$B20&gt;0,ISBLANK(J20)),"missing",IF(OR(AND($C20=0,J20&gt;=0.105),AND($C20=$B20,$D20=0,OR(J20&lt;0.105,J20&gt;=0.15)),AND($D20=B20,$F20=0,OR(J20&lt;0.15,J20&gt;=0.35)),AND($F20=$B20,$H20=0,OR(J20&lt;0.35,J20&gt;=0.55)),AND($H20=$B20,J20&lt;0.55),J20&gt;I20),"error","ok")))</f>
        <v/>
      </c>
      <c r="Y20" s="45" t="str">
        <f>IF($R$2="yes","",IF(AND(ISNUMBER($B20),$B20&gt;0,ISBLANK(K20)),"missing",IF(OR(AND($R20="off-line",NOT(ISBLANK(K20))),AND(ISBLANK($B20),NOT(ISBLANK(K20)))),"error",IF(OR(ISBLANK($B20),$R20="off-line"),"","ok"))))</f>
        <v/>
      </c>
      <c r="Z20" s="45" t="str">
        <f t="shared" ref="Z20:Z39" si="13">IF($R$2="yes","",IF(AND(ISNUMBER($B20),$B20&gt;0,ISBLANK(L20)),"missing",IF(OR($M20&gt;$L20,$N20&gt;$L20,AND($R20="off-line",NOT(ISBLANK(L20))),AND(ISBLANK($B20),NOT(ISBLANK(L20)))),"error",IF(OR(ISBLANK($B20),$R20="off-line"),"","ok"))))</f>
        <v/>
      </c>
      <c r="AA20" s="45" t="str">
        <f t="shared" ref="AA20:AA39" si="14">IF($R$2="yes","",IF(AND(ISNUMBER($B20),$B20&gt;0,ISBLANK(M20)),"missing",IF(OR($M20&gt;$L20,$N20&gt;$L20,AND($R20="off-line",NOT(ISBLANK(M20))),AND(ISBLANK($B20),NOT(ISBLANK(M20)))),"error",IF(OR(ISBLANK($B20),$R20="off-line"),"","ok"))))</f>
        <v/>
      </c>
      <c r="AB20" s="45" t="str">
        <f t="shared" ref="AB20:AB39" si="15">IF($R$2="yes","",IF(AND(ISNUMBER($B20),$B20&gt;0,ISBLANK(N20)),"missing",IF(OR($M20&gt;$L20,$N20&gt;$L20,AND($R20="off-line",NOT(ISBLANK(N20))),AND(ISBLANK($B20),NOT(ISBLANK(N20)))),"error",IF(OR(ISBLANK($B20),$R20="off-line"),"","ok"))))</f>
        <v/>
      </c>
      <c r="AC20" s="52" t="str">
        <f t="shared" ref="AC20:AC39" si="16">IF($R$2="yes","",IF(AND(ISNUMBER($B20),$B20&gt;0,ISBLANK(O20)),"missing",IF(OR(AND($R20="off-line",NOT(ISBLANK(O20))),AND(ISBLANK($B20),NOT(ISBLANK(O20)))),"error",IF(OR(ISBLANK($B20),$R20="off-line"),"","ok"))))</f>
        <v/>
      </c>
    </row>
    <row r="21" spans="1:29" ht="15.6" customHeight="1" x14ac:dyDescent="0.2">
      <c r="A21" s="11">
        <v>2</v>
      </c>
      <c r="B21" s="2"/>
      <c r="C21" s="29"/>
      <c r="D21" s="29"/>
      <c r="E21" s="56" t="str">
        <f t="shared" si="7"/>
        <v/>
      </c>
      <c r="F21" s="2"/>
      <c r="G21" s="56" t="str">
        <f t="shared" si="8"/>
        <v/>
      </c>
      <c r="H21" s="2"/>
      <c r="I21" s="63"/>
      <c r="J21" s="64"/>
      <c r="K21" s="34"/>
      <c r="L21" s="69"/>
      <c r="M21" s="69"/>
      <c r="N21" s="69"/>
      <c r="O21" s="70"/>
      <c r="P21" s="8"/>
      <c r="Q21" s="40" t="str">
        <f t="shared" si="9"/>
        <v>Filter 2 errors</v>
      </c>
      <c r="R21" s="41" t="str">
        <f t="shared" ref="R21:R39" si="17">IF($R$2="yes","",IF(ISBLANK(B21),"missing",IF(OR(B21="NA",B21=0),"off-line","ok")))</f>
        <v/>
      </c>
      <c r="S21" s="45" t="str">
        <f t="shared" si="10"/>
        <v/>
      </c>
      <c r="T21" s="45" t="str">
        <f t="shared" ref="T21:T39" si="18">IF($R$2="yes","",IF(AND(ISNUMBER($B21),$B21&gt;0,ISBLANK(D21)),"missing",IF(OR(AND(ISBLANK($B21),NOT(ISBLANK(D21))),D21&gt;$B21,D21&gt;$C21),"error",IF(OR(ISBLANK($B21),$R21="off-line"),"","ok"))))</f>
        <v/>
      </c>
      <c r="U21" s="45" t="str">
        <f t="shared" si="11"/>
        <v/>
      </c>
      <c r="V21" s="45" t="str">
        <f t="shared" si="12"/>
        <v/>
      </c>
      <c r="W21" s="45" t="str">
        <f t="shared" ref="W21:W39" si="19">IF(OR($R$2="yes",ISBLANK($B21),$R21="off-line"),"",IF(AND(ISNUMBER($B21),$B21&gt;0,ISBLANK(I21)),"missing",IF(OR(AND($C21=0,I21&gt;=0.105),AND($C21&gt;0,$D21=0,OR(I21&lt;0.105,I21&gt;=0.15)),AND($D21&gt;0,$F21=0,OR(I21&lt;0.15,I21&gt;=0.35)),AND($F21&gt;0,$H21=0,OR(I21&lt;0.35,I21&gt;=0.55)),AND($H21&gt;0,I21&lt;0.55),J21&gt;I21),"error","ok")))</f>
        <v/>
      </c>
      <c r="X21" s="45" t="str">
        <f t="shared" ref="X21:X39" si="20">IF(OR($R$2="yes",ISBLANK($B21),$R21="off-line"),"",IF(AND(ISNUMBER($B21),$B21&gt;0,ISBLANK(J21)),"missing",IF(OR(AND($C21=0,J21&gt;=0.105),AND($C21=$B21,$D21=0,OR(J21&lt;0.105,J21&gt;=0.15)),AND($D21=B21,$F21=0,OR(J21&lt;0.15,J21&gt;=0.35)),AND($F21=$B21,$H21=0,OR(J21&lt;0.35,J21&gt;=0.55)),AND($H21=$B21,J21&lt;0.55),J21&gt;I21),"error","ok")))</f>
        <v/>
      </c>
      <c r="Y21" s="45" t="str">
        <f t="shared" ref="Y21:Y39" si="21">IF($R$2="yes","",IF(AND(ISNUMBER($B21),$B21&gt;0,ISBLANK(K21)),"missing",IF(OR(AND($R21="off-line",NOT(ISBLANK(K21))),AND(ISBLANK($B21),NOT(ISBLANK(K21)))),"error",IF(OR(ISBLANK($B21),$R21="off-line"),"","ok"))))</f>
        <v/>
      </c>
      <c r="Z21" s="45" t="str">
        <f t="shared" si="13"/>
        <v/>
      </c>
      <c r="AA21" s="45" t="str">
        <f t="shared" si="14"/>
        <v/>
      </c>
      <c r="AB21" s="45" t="str">
        <f t="shared" si="15"/>
        <v/>
      </c>
      <c r="AC21" s="52" t="str">
        <f t="shared" si="16"/>
        <v/>
      </c>
    </row>
    <row r="22" spans="1:29" ht="15.6" customHeight="1" x14ac:dyDescent="0.2">
      <c r="A22" s="11">
        <v>3</v>
      </c>
      <c r="B22" s="2"/>
      <c r="C22" s="29"/>
      <c r="D22" s="29"/>
      <c r="E22" s="56" t="str">
        <f t="shared" si="7"/>
        <v/>
      </c>
      <c r="F22" s="2"/>
      <c r="G22" s="56" t="str">
        <f t="shared" si="8"/>
        <v/>
      </c>
      <c r="H22" s="2"/>
      <c r="I22" s="63"/>
      <c r="J22" s="64"/>
      <c r="K22" s="34"/>
      <c r="L22" s="69"/>
      <c r="M22" s="69"/>
      <c r="N22" s="69"/>
      <c r="O22" s="70"/>
      <c r="P22" s="8"/>
      <c r="Q22" s="40" t="str">
        <f t="shared" si="9"/>
        <v>Filter 3 errors</v>
      </c>
      <c r="R22" s="41" t="str">
        <f t="shared" si="17"/>
        <v/>
      </c>
      <c r="S22" s="45" t="str">
        <f t="shared" si="10"/>
        <v/>
      </c>
      <c r="T22" s="45" t="str">
        <f t="shared" si="18"/>
        <v/>
      </c>
      <c r="U22" s="45" t="str">
        <f t="shared" si="11"/>
        <v/>
      </c>
      <c r="V22" s="45" t="str">
        <f t="shared" si="12"/>
        <v/>
      </c>
      <c r="W22" s="45" t="str">
        <f t="shared" si="19"/>
        <v/>
      </c>
      <c r="X22" s="45" t="str">
        <f t="shared" si="20"/>
        <v/>
      </c>
      <c r="Y22" s="45" t="str">
        <f t="shared" si="21"/>
        <v/>
      </c>
      <c r="Z22" s="45" t="str">
        <f t="shared" si="13"/>
        <v/>
      </c>
      <c r="AA22" s="45" t="str">
        <f t="shared" si="14"/>
        <v/>
      </c>
      <c r="AB22" s="45" t="str">
        <f t="shared" si="15"/>
        <v/>
      </c>
      <c r="AC22" s="52" t="str">
        <f t="shared" si="16"/>
        <v/>
      </c>
    </row>
    <row r="23" spans="1:29" ht="15.6" customHeight="1" x14ac:dyDescent="0.2">
      <c r="A23" s="11">
        <v>4</v>
      </c>
      <c r="B23" s="2"/>
      <c r="C23" s="29"/>
      <c r="D23" s="29"/>
      <c r="E23" s="56" t="str">
        <f t="shared" si="7"/>
        <v/>
      </c>
      <c r="F23" s="2"/>
      <c r="G23" s="56" t="str">
        <f t="shared" si="8"/>
        <v/>
      </c>
      <c r="H23" s="2"/>
      <c r="I23" s="63"/>
      <c r="J23" s="64"/>
      <c r="K23" s="34"/>
      <c r="L23" s="69"/>
      <c r="M23" s="69"/>
      <c r="N23" s="69"/>
      <c r="O23" s="70"/>
      <c r="P23" s="8"/>
      <c r="Q23" s="40" t="str">
        <f t="shared" si="9"/>
        <v>Filter 4 errors</v>
      </c>
      <c r="R23" s="41" t="str">
        <f t="shared" si="17"/>
        <v/>
      </c>
      <c r="S23" s="45" t="str">
        <f t="shared" si="10"/>
        <v/>
      </c>
      <c r="T23" s="45" t="str">
        <f t="shared" si="18"/>
        <v/>
      </c>
      <c r="U23" s="45" t="str">
        <f t="shared" si="11"/>
        <v/>
      </c>
      <c r="V23" s="45" t="str">
        <f t="shared" si="12"/>
        <v/>
      </c>
      <c r="W23" s="45" t="str">
        <f t="shared" si="19"/>
        <v/>
      </c>
      <c r="X23" s="45" t="str">
        <f t="shared" si="20"/>
        <v/>
      </c>
      <c r="Y23" s="45" t="str">
        <f t="shared" si="21"/>
        <v/>
      </c>
      <c r="Z23" s="45" t="str">
        <f t="shared" si="13"/>
        <v/>
      </c>
      <c r="AA23" s="45" t="str">
        <f t="shared" si="14"/>
        <v/>
      </c>
      <c r="AB23" s="45" t="str">
        <f t="shared" si="15"/>
        <v/>
      </c>
      <c r="AC23" s="52" t="str">
        <f t="shared" si="16"/>
        <v/>
      </c>
    </row>
    <row r="24" spans="1:29" ht="15.6" customHeight="1" x14ac:dyDescent="0.2">
      <c r="A24" s="11">
        <v>5</v>
      </c>
      <c r="B24" s="2"/>
      <c r="C24" s="29"/>
      <c r="D24" s="29"/>
      <c r="E24" s="56" t="str">
        <f t="shared" si="7"/>
        <v/>
      </c>
      <c r="F24" s="2"/>
      <c r="G24" s="56" t="str">
        <f t="shared" si="8"/>
        <v/>
      </c>
      <c r="H24" s="2"/>
      <c r="I24" s="63"/>
      <c r="J24" s="64"/>
      <c r="K24" s="34"/>
      <c r="L24" s="69"/>
      <c r="M24" s="69"/>
      <c r="N24" s="69"/>
      <c r="O24" s="70"/>
      <c r="P24" s="8"/>
      <c r="Q24" s="40" t="str">
        <f t="shared" si="9"/>
        <v>Filter 5 errors</v>
      </c>
      <c r="R24" s="41" t="str">
        <f t="shared" si="17"/>
        <v/>
      </c>
      <c r="S24" s="45" t="str">
        <f t="shared" si="10"/>
        <v/>
      </c>
      <c r="T24" s="45" t="str">
        <f t="shared" si="18"/>
        <v/>
      </c>
      <c r="U24" s="45" t="str">
        <f t="shared" si="11"/>
        <v/>
      </c>
      <c r="V24" s="45" t="str">
        <f t="shared" si="12"/>
        <v/>
      </c>
      <c r="W24" s="45" t="str">
        <f t="shared" si="19"/>
        <v/>
      </c>
      <c r="X24" s="45" t="str">
        <f t="shared" si="20"/>
        <v/>
      </c>
      <c r="Y24" s="45" t="str">
        <f t="shared" si="21"/>
        <v/>
      </c>
      <c r="Z24" s="45" t="str">
        <f t="shared" si="13"/>
        <v/>
      </c>
      <c r="AA24" s="45" t="str">
        <f t="shared" si="14"/>
        <v/>
      </c>
      <c r="AB24" s="45" t="str">
        <f t="shared" si="15"/>
        <v/>
      </c>
      <c r="AC24" s="52" t="str">
        <f t="shared" si="16"/>
        <v/>
      </c>
    </row>
    <row r="25" spans="1:29" ht="15.6" customHeight="1" x14ac:dyDescent="0.2">
      <c r="A25" s="11">
        <v>6</v>
      </c>
      <c r="B25" s="2"/>
      <c r="C25" s="29"/>
      <c r="D25" s="29"/>
      <c r="E25" s="56" t="str">
        <f t="shared" si="7"/>
        <v/>
      </c>
      <c r="F25" s="2"/>
      <c r="G25" s="56" t="str">
        <f t="shared" si="8"/>
        <v/>
      </c>
      <c r="H25" s="2"/>
      <c r="I25" s="63"/>
      <c r="J25" s="64"/>
      <c r="K25" s="34"/>
      <c r="L25" s="69"/>
      <c r="M25" s="69"/>
      <c r="N25" s="69"/>
      <c r="O25" s="70"/>
      <c r="P25" s="8"/>
      <c r="Q25" s="40" t="str">
        <f t="shared" si="9"/>
        <v>Filter 6 errors</v>
      </c>
      <c r="R25" s="41" t="str">
        <f t="shared" si="17"/>
        <v/>
      </c>
      <c r="S25" s="45" t="str">
        <f t="shared" si="10"/>
        <v/>
      </c>
      <c r="T25" s="45" t="str">
        <f t="shared" si="18"/>
        <v/>
      </c>
      <c r="U25" s="45" t="str">
        <f t="shared" si="11"/>
        <v/>
      </c>
      <c r="V25" s="45" t="str">
        <f t="shared" si="12"/>
        <v/>
      </c>
      <c r="W25" s="45" t="str">
        <f t="shared" si="19"/>
        <v/>
      </c>
      <c r="X25" s="45" t="str">
        <f t="shared" si="20"/>
        <v/>
      </c>
      <c r="Y25" s="45" t="str">
        <f t="shared" si="21"/>
        <v/>
      </c>
      <c r="Z25" s="45" t="str">
        <f t="shared" si="13"/>
        <v/>
      </c>
      <c r="AA25" s="45" t="str">
        <f t="shared" si="14"/>
        <v/>
      </c>
      <c r="AB25" s="45" t="str">
        <f t="shared" si="15"/>
        <v/>
      </c>
      <c r="AC25" s="52" t="str">
        <f t="shared" si="16"/>
        <v/>
      </c>
    </row>
    <row r="26" spans="1:29" ht="15.6" customHeight="1" x14ac:dyDescent="0.2">
      <c r="A26" s="11">
        <v>7</v>
      </c>
      <c r="B26" s="2"/>
      <c r="C26" s="29"/>
      <c r="D26" s="29"/>
      <c r="E26" s="56" t="str">
        <f t="shared" si="7"/>
        <v/>
      </c>
      <c r="F26" s="2"/>
      <c r="G26" s="56" t="str">
        <f t="shared" si="8"/>
        <v/>
      </c>
      <c r="H26" s="2"/>
      <c r="I26" s="63"/>
      <c r="J26" s="64"/>
      <c r="K26" s="34"/>
      <c r="L26" s="69"/>
      <c r="M26" s="69"/>
      <c r="N26" s="69"/>
      <c r="O26" s="70"/>
      <c r="P26" s="8"/>
      <c r="Q26" s="40" t="str">
        <f t="shared" si="9"/>
        <v>Filter 7 errors</v>
      </c>
      <c r="R26" s="41" t="str">
        <f t="shared" si="17"/>
        <v/>
      </c>
      <c r="S26" s="45" t="str">
        <f t="shared" si="10"/>
        <v/>
      </c>
      <c r="T26" s="45" t="str">
        <f t="shared" si="18"/>
        <v/>
      </c>
      <c r="U26" s="45" t="str">
        <f t="shared" si="11"/>
        <v/>
      </c>
      <c r="V26" s="45" t="str">
        <f t="shared" si="12"/>
        <v/>
      </c>
      <c r="W26" s="45" t="str">
        <f t="shared" si="19"/>
        <v/>
      </c>
      <c r="X26" s="45" t="str">
        <f t="shared" si="20"/>
        <v/>
      </c>
      <c r="Y26" s="45" t="str">
        <f t="shared" si="21"/>
        <v/>
      </c>
      <c r="Z26" s="45" t="str">
        <f t="shared" si="13"/>
        <v/>
      </c>
      <c r="AA26" s="45" t="str">
        <f t="shared" si="14"/>
        <v/>
      </c>
      <c r="AB26" s="45" t="str">
        <f t="shared" si="15"/>
        <v/>
      </c>
      <c r="AC26" s="52" t="str">
        <f t="shared" si="16"/>
        <v/>
      </c>
    </row>
    <row r="27" spans="1:29" ht="15.6" customHeight="1" x14ac:dyDescent="0.2">
      <c r="A27" s="11">
        <v>8</v>
      </c>
      <c r="B27" s="2"/>
      <c r="C27" s="29"/>
      <c r="D27" s="29"/>
      <c r="E27" s="56" t="str">
        <f t="shared" si="7"/>
        <v/>
      </c>
      <c r="F27" s="2"/>
      <c r="G27" s="56" t="str">
        <f t="shared" si="8"/>
        <v/>
      </c>
      <c r="H27" s="2"/>
      <c r="I27" s="63"/>
      <c r="J27" s="64"/>
      <c r="K27" s="34"/>
      <c r="L27" s="69"/>
      <c r="M27" s="69"/>
      <c r="N27" s="69"/>
      <c r="O27" s="70"/>
      <c r="P27" s="8"/>
      <c r="Q27" s="40" t="str">
        <f t="shared" si="9"/>
        <v>Filter 8 errors</v>
      </c>
      <c r="R27" s="41" t="str">
        <f t="shared" si="17"/>
        <v/>
      </c>
      <c r="S27" s="45" t="str">
        <f t="shared" si="10"/>
        <v/>
      </c>
      <c r="T27" s="45" t="str">
        <f t="shared" si="18"/>
        <v/>
      </c>
      <c r="U27" s="45" t="str">
        <f t="shared" si="11"/>
        <v/>
      </c>
      <c r="V27" s="45" t="str">
        <f t="shared" si="12"/>
        <v/>
      </c>
      <c r="W27" s="45" t="str">
        <f t="shared" si="19"/>
        <v/>
      </c>
      <c r="X27" s="45" t="str">
        <f t="shared" si="20"/>
        <v/>
      </c>
      <c r="Y27" s="45" t="str">
        <f t="shared" si="21"/>
        <v/>
      </c>
      <c r="Z27" s="45" t="str">
        <f t="shared" si="13"/>
        <v/>
      </c>
      <c r="AA27" s="45" t="str">
        <f t="shared" si="14"/>
        <v/>
      </c>
      <c r="AB27" s="45" t="str">
        <f t="shared" si="15"/>
        <v/>
      </c>
      <c r="AC27" s="52" t="str">
        <f t="shared" si="16"/>
        <v/>
      </c>
    </row>
    <row r="28" spans="1:29" ht="15.6" customHeight="1" x14ac:dyDescent="0.2">
      <c r="A28" s="11">
        <v>9</v>
      </c>
      <c r="B28" s="2"/>
      <c r="C28" s="29"/>
      <c r="D28" s="29"/>
      <c r="E28" s="56" t="str">
        <f t="shared" si="7"/>
        <v/>
      </c>
      <c r="F28" s="2"/>
      <c r="G28" s="56" t="str">
        <f t="shared" si="8"/>
        <v/>
      </c>
      <c r="H28" s="2"/>
      <c r="I28" s="63"/>
      <c r="J28" s="64"/>
      <c r="K28" s="34"/>
      <c r="L28" s="69"/>
      <c r="M28" s="69"/>
      <c r="N28" s="69"/>
      <c r="O28" s="70"/>
      <c r="P28" s="8"/>
      <c r="Q28" s="40" t="str">
        <f t="shared" si="9"/>
        <v>Filter 9 errors</v>
      </c>
      <c r="R28" s="41" t="str">
        <f t="shared" si="17"/>
        <v/>
      </c>
      <c r="S28" s="45" t="str">
        <f t="shared" si="10"/>
        <v/>
      </c>
      <c r="T28" s="45" t="str">
        <f t="shared" si="18"/>
        <v/>
      </c>
      <c r="U28" s="45" t="str">
        <f t="shared" si="11"/>
        <v/>
      </c>
      <c r="V28" s="45" t="str">
        <f t="shared" si="12"/>
        <v/>
      </c>
      <c r="W28" s="45" t="str">
        <f t="shared" si="19"/>
        <v/>
      </c>
      <c r="X28" s="45" t="str">
        <f t="shared" si="20"/>
        <v/>
      </c>
      <c r="Y28" s="45" t="str">
        <f t="shared" si="21"/>
        <v/>
      </c>
      <c r="Z28" s="45" t="str">
        <f t="shared" si="13"/>
        <v/>
      </c>
      <c r="AA28" s="45" t="str">
        <f t="shared" si="14"/>
        <v/>
      </c>
      <c r="AB28" s="45" t="str">
        <f t="shared" si="15"/>
        <v/>
      </c>
      <c r="AC28" s="52" t="str">
        <f t="shared" si="16"/>
        <v/>
      </c>
    </row>
    <row r="29" spans="1:29" ht="15.6" customHeight="1" x14ac:dyDescent="0.2">
      <c r="A29" s="11">
        <v>10</v>
      </c>
      <c r="B29" s="2"/>
      <c r="C29" s="29"/>
      <c r="D29" s="29"/>
      <c r="E29" s="56" t="str">
        <f t="shared" si="7"/>
        <v/>
      </c>
      <c r="F29" s="2"/>
      <c r="G29" s="56" t="str">
        <f t="shared" si="8"/>
        <v/>
      </c>
      <c r="H29" s="2"/>
      <c r="I29" s="63"/>
      <c r="J29" s="64"/>
      <c r="K29" s="34"/>
      <c r="L29" s="69"/>
      <c r="M29" s="69"/>
      <c r="N29" s="69"/>
      <c r="O29" s="70"/>
      <c r="P29" s="8"/>
      <c r="Q29" s="40" t="str">
        <f t="shared" si="9"/>
        <v>Filter 10 errors</v>
      </c>
      <c r="R29" s="41" t="str">
        <f t="shared" si="17"/>
        <v/>
      </c>
      <c r="S29" s="45" t="str">
        <f t="shared" si="10"/>
        <v/>
      </c>
      <c r="T29" s="45" t="str">
        <f t="shared" si="18"/>
        <v/>
      </c>
      <c r="U29" s="45" t="str">
        <f t="shared" si="11"/>
        <v/>
      </c>
      <c r="V29" s="45" t="str">
        <f t="shared" si="12"/>
        <v/>
      </c>
      <c r="W29" s="45" t="str">
        <f t="shared" si="19"/>
        <v/>
      </c>
      <c r="X29" s="45" t="str">
        <f t="shared" si="20"/>
        <v/>
      </c>
      <c r="Y29" s="45" t="str">
        <f t="shared" si="21"/>
        <v/>
      </c>
      <c r="Z29" s="45" t="str">
        <f t="shared" si="13"/>
        <v/>
      </c>
      <c r="AA29" s="45" t="str">
        <f t="shared" si="14"/>
        <v/>
      </c>
      <c r="AB29" s="45" t="str">
        <f t="shared" si="15"/>
        <v/>
      </c>
      <c r="AC29" s="52" t="str">
        <f t="shared" si="16"/>
        <v/>
      </c>
    </row>
    <row r="30" spans="1:29" ht="15.6" customHeight="1" x14ac:dyDescent="0.2">
      <c r="A30" s="11">
        <v>11</v>
      </c>
      <c r="B30" s="2"/>
      <c r="C30" s="29"/>
      <c r="D30" s="29"/>
      <c r="E30" s="56" t="str">
        <f t="shared" si="7"/>
        <v/>
      </c>
      <c r="F30" s="2"/>
      <c r="G30" s="56" t="str">
        <f t="shared" si="8"/>
        <v/>
      </c>
      <c r="H30" s="2"/>
      <c r="I30" s="63"/>
      <c r="J30" s="64"/>
      <c r="K30" s="34"/>
      <c r="L30" s="69"/>
      <c r="M30" s="69"/>
      <c r="N30" s="69"/>
      <c r="O30" s="70"/>
      <c r="P30" s="8"/>
      <c r="Q30" s="40" t="str">
        <f t="shared" si="9"/>
        <v>Filter 11 errors</v>
      </c>
      <c r="R30" s="41" t="str">
        <f t="shared" si="17"/>
        <v/>
      </c>
      <c r="S30" s="45" t="str">
        <f t="shared" si="10"/>
        <v/>
      </c>
      <c r="T30" s="45" t="str">
        <f t="shared" si="18"/>
        <v/>
      </c>
      <c r="U30" s="45" t="str">
        <f t="shared" si="11"/>
        <v/>
      </c>
      <c r="V30" s="45" t="str">
        <f t="shared" si="12"/>
        <v/>
      </c>
      <c r="W30" s="45" t="str">
        <f t="shared" si="19"/>
        <v/>
      </c>
      <c r="X30" s="45" t="str">
        <f t="shared" si="20"/>
        <v/>
      </c>
      <c r="Y30" s="45" t="str">
        <f t="shared" si="21"/>
        <v/>
      </c>
      <c r="Z30" s="45" t="str">
        <f t="shared" si="13"/>
        <v/>
      </c>
      <c r="AA30" s="45" t="str">
        <f t="shared" si="14"/>
        <v/>
      </c>
      <c r="AB30" s="45" t="str">
        <f t="shared" si="15"/>
        <v/>
      </c>
      <c r="AC30" s="52" t="str">
        <f t="shared" si="16"/>
        <v/>
      </c>
    </row>
    <row r="31" spans="1:29" ht="15.6" customHeight="1" x14ac:dyDescent="0.2">
      <c r="A31" s="11">
        <v>12</v>
      </c>
      <c r="B31" s="2"/>
      <c r="C31" s="29"/>
      <c r="D31" s="29"/>
      <c r="E31" s="56" t="str">
        <f t="shared" si="7"/>
        <v/>
      </c>
      <c r="F31" s="2"/>
      <c r="G31" s="56" t="str">
        <f t="shared" si="8"/>
        <v/>
      </c>
      <c r="H31" s="2"/>
      <c r="I31" s="63"/>
      <c r="J31" s="64"/>
      <c r="K31" s="34"/>
      <c r="L31" s="69"/>
      <c r="M31" s="69"/>
      <c r="N31" s="69"/>
      <c r="O31" s="70"/>
      <c r="P31" s="8"/>
      <c r="Q31" s="40" t="str">
        <f t="shared" si="9"/>
        <v>Filter 12 errors</v>
      </c>
      <c r="R31" s="41" t="str">
        <f t="shared" si="17"/>
        <v/>
      </c>
      <c r="S31" s="45" t="str">
        <f t="shared" si="10"/>
        <v/>
      </c>
      <c r="T31" s="45" t="str">
        <f t="shared" si="18"/>
        <v/>
      </c>
      <c r="U31" s="45" t="str">
        <f t="shared" si="11"/>
        <v/>
      </c>
      <c r="V31" s="45" t="str">
        <f t="shared" si="12"/>
        <v/>
      </c>
      <c r="W31" s="45" t="str">
        <f t="shared" si="19"/>
        <v/>
      </c>
      <c r="X31" s="45" t="str">
        <f t="shared" si="20"/>
        <v/>
      </c>
      <c r="Y31" s="45" t="str">
        <f t="shared" si="21"/>
        <v/>
      </c>
      <c r="Z31" s="45" t="str">
        <f t="shared" si="13"/>
        <v/>
      </c>
      <c r="AA31" s="45" t="str">
        <f t="shared" si="14"/>
        <v/>
      </c>
      <c r="AB31" s="45" t="str">
        <f t="shared" si="15"/>
        <v/>
      </c>
      <c r="AC31" s="52" t="str">
        <f t="shared" si="16"/>
        <v/>
      </c>
    </row>
    <row r="32" spans="1:29" ht="15.6" customHeight="1" x14ac:dyDescent="0.2">
      <c r="A32" s="11">
        <v>13</v>
      </c>
      <c r="B32" s="2"/>
      <c r="C32" s="29"/>
      <c r="D32" s="29"/>
      <c r="E32" s="56" t="str">
        <f t="shared" si="7"/>
        <v/>
      </c>
      <c r="F32" s="2"/>
      <c r="G32" s="56" t="str">
        <f t="shared" si="8"/>
        <v/>
      </c>
      <c r="H32" s="2"/>
      <c r="I32" s="63"/>
      <c r="J32" s="64"/>
      <c r="K32" s="34"/>
      <c r="L32" s="69"/>
      <c r="M32" s="69"/>
      <c r="N32" s="69"/>
      <c r="O32" s="70"/>
      <c r="P32" s="8"/>
      <c r="Q32" s="40" t="str">
        <f t="shared" si="9"/>
        <v>Filter 13 errors</v>
      </c>
      <c r="R32" s="41" t="str">
        <f t="shared" si="17"/>
        <v/>
      </c>
      <c r="S32" s="45" t="str">
        <f t="shared" si="10"/>
        <v/>
      </c>
      <c r="T32" s="45" t="str">
        <f t="shared" si="18"/>
        <v/>
      </c>
      <c r="U32" s="45" t="str">
        <f t="shared" si="11"/>
        <v/>
      </c>
      <c r="V32" s="45" t="str">
        <f t="shared" si="12"/>
        <v/>
      </c>
      <c r="W32" s="45" t="str">
        <f t="shared" si="19"/>
        <v/>
      </c>
      <c r="X32" s="45" t="str">
        <f t="shared" si="20"/>
        <v/>
      </c>
      <c r="Y32" s="45" t="str">
        <f t="shared" si="21"/>
        <v/>
      </c>
      <c r="Z32" s="45" t="str">
        <f t="shared" si="13"/>
        <v/>
      </c>
      <c r="AA32" s="45" t="str">
        <f t="shared" si="14"/>
        <v/>
      </c>
      <c r="AB32" s="45" t="str">
        <f t="shared" si="15"/>
        <v/>
      </c>
      <c r="AC32" s="52" t="str">
        <f t="shared" si="16"/>
        <v/>
      </c>
    </row>
    <row r="33" spans="1:29" ht="15.6" customHeight="1" x14ac:dyDescent="0.2">
      <c r="A33" s="11">
        <v>14</v>
      </c>
      <c r="B33" s="2"/>
      <c r="C33" s="29"/>
      <c r="D33" s="29"/>
      <c r="E33" s="56" t="str">
        <f t="shared" si="7"/>
        <v/>
      </c>
      <c r="F33" s="2"/>
      <c r="G33" s="56" t="str">
        <f t="shared" si="8"/>
        <v/>
      </c>
      <c r="H33" s="2"/>
      <c r="I33" s="63"/>
      <c r="J33" s="64"/>
      <c r="K33" s="34"/>
      <c r="L33" s="69"/>
      <c r="M33" s="69"/>
      <c r="N33" s="69"/>
      <c r="O33" s="70"/>
      <c r="P33" s="8"/>
      <c r="Q33" s="40" t="str">
        <f t="shared" si="9"/>
        <v>Filter 14 errors</v>
      </c>
      <c r="R33" s="41" t="str">
        <f t="shared" si="17"/>
        <v/>
      </c>
      <c r="S33" s="45" t="str">
        <f t="shared" si="10"/>
        <v/>
      </c>
      <c r="T33" s="45" t="str">
        <f t="shared" si="18"/>
        <v/>
      </c>
      <c r="U33" s="45" t="str">
        <f t="shared" si="11"/>
        <v/>
      </c>
      <c r="V33" s="45" t="str">
        <f t="shared" si="12"/>
        <v/>
      </c>
      <c r="W33" s="45" t="str">
        <f t="shared" si="19"/>
        <v/>
      </c>
      <c r="X33" s="45" t="str">
        <f t="shared" si="20"/>
        <v/>
      </c>
      <c r="Y33" s="45" t="str">
        <f t="shared" si="21"/>
        <v/>
      </c>
      <c r="Z33" s="45" t="str">
        <f t="shared" si="13"/>
        <v/>
      </c>
      <c r="AA33" s="45" t="str">
        <f t="shared" si="14"/>
        <v/>
      </c>
      <c r="AB33" s="45" t="str">
        <f t="shared" si="15"/>
        <v/>
      </c>
      <c r="AC33" s="52" t="str">
        <f t="shared" si="16"/>
        <v/>
      </c>
    </row>
    <row r="34" spans="1:29" ht="15.6" customHeight="1" x14ac:dyDescent="0.2">
      <c r="A34" s="11">
        <v>15</v>
      </c>
      <c r="B34" s="2"/>
      <c r="C34" s="29"/>
      <c r="D34" s="29"/>
      <c r="E34" s="56" t="str">
        <f t="shared" si="7"/>
        <v/>
      </c>
      <c r="F34" s="2"/>
      <c r="G34" s="56" t="str">
        <f t="shared" si="8"/>
        <v/>
      </c>
      <c r="H34" s="2"/>
      <c r="I34" s="63"/>
      <c r="J34" s="64"/>
      <c r="K34" s="34"/>
      <c r="L34" s="69"/>
      <c r="M34" s="69"/>
      <c r="N34" s="69"/>
      <c r="O34" s="70"/>
      <c r="P34" s="8"/>
      <c r="Q34" s="40" t="str">
        <f t="shared" si="9"/>
        <v>Filter 15 errors</v>
      </c>
      <c r="R34" s="41" t="str">
        <f t="shared" si="17"/>
        <v/>
      </c>
      <c r="S34" s="45" t="str">
        <f t="shared" si="10"/>
        <v/>
      </c>
      <c r="T34" s="45" t="str">
        <f t="shared" si="18"/>
        <v/>
      </c>
      <c r="U34" s="45" t="str">
        <f t="shared" si="11"/>
        <v/>
      </c>
      <c r="V34" s="45" t="str">
        <f t="shared" si="12"/>
        <v/>
      </c>
      <c r="W34" s="45" t="str">
        <f t="shared" si="19"/>
        <v/>
      </c>
      <c r="X34" s="45" t="str">
        <f t="shared" si="20"/>
        <v/>
      </c>
      <c r="Y34" s="45" t="str">
        <f t="shared" si="21"/>
        <v/>
      </c>
      <c r="Z34" s="45" t="str">
        <f t="shared" si="13"/>
        <v/>
      </c>
      <c r="AA34" s="45" t="str">
        <f t="shared" si="14"/>
        <v/>
      </c>
      <c r="AB34" s="45" t="str">
        <f t="shared" si="15"/>
        <v/>
      </c>
      <c r="AC34" s="52" t="str">
        <f t="shared" si="16"/>
        <v/>
      </c>
    </row>
    <row r="35" spans="1:29" ht="15.6" customHeight="1" x14ac:dyDescent="0.2">
      <c r="A35" s="11">
        <v>16</v>
      </c>
      <c r="B35" s="2"/>
      <c r="C35" s="29"/>
      <c r="D35" s="29"/>
      <c r="E35" s="56" t="str">
        <f t="shared" si="7"/>
        <v/>
      </c>
      <c r="F35" s="2"/>
      <c r="G35" s="56" t="str">
        <f t="shared" si="8"/>
        <v/>
      </c>
      <c r="H35" s="2"/>
      <c r="I35" s="63"/>
      <c r="J35" s="64"/>
      <c r="K35" s="34"/>
      <c r="L35" s="69"/>
      <c r="M35" s="69"/>
      <c r="N35" s="69"/>
      <c r="O35" s="70"/>
      <c r="P35" s="8"/>
      <c r="Q35" s="40" t="str">
        <f t="shared" si="9"/>
        <v>Filter 16 errors</v>
      </c>
      <c r="R35" s="41" t="str">
        <f t="shared" si="17"/>
        <v/>
      </c>
      <c r="S35" s="45" t="str">
        <f t="shared" si="10"/>
        <v/>
      </c>
      <c r="T35" s="45" t="str">
        <f t="shared" si="18"/>
        <v/>
      </c>
      <c r="U35" s="45" t="str">
        <f t="shared" si="11"/>
        <v/>
      </c>
      <c r="V35" s="45" t="str">
        <f t="shared" si="12"/>
        <v/>
      </c>
      <c r="W35" s="45" t="str">
        <f t="shared" si="19"/>
        <v/>
      </c>
      <c r="X35" s="45" t="str">
        <f t="shared" si="20"/>
        <v/>
      </c>
      <c r="Y35" s="45" t="str">
        <f t="shared" si="21"/>
        <v/>
      </c>
      <c r="Z35" s="45" t="str">
        <f t="shared" si="13"/>
        <v/>
      </c>
      <c r="AA35" s="45" t="str">
        <f t="shared" si="14"/>
        <v/>
      </c>
      <c r="AB35" s="45" t="str">
        <f t="shared" si="15"/>
        <v/>
      </c>
      <c r="AC35" s="52" t="str">
        <f t="shared" si="16"/>
        <v/>
      </c>
    </row>
    <row r="36" spans="1:29" ht="15.6" customHeight="1" x14ac:dyDescent="0.2">
      <c r="A36" s="11">
        <v>17</v>
      </c>
      <c r="B36" s="2"/>
      <c r="C36" s="29"/>
      <c r="D36" s="29"/>
      <c r="E36" s="56" t="str">
        <f t="shared" si="7"/>
        <v/>
      </c>
      <c r="F36" s="2"/>
      <c r="G36" s="56" t="str">
        <f t="shared" si="8"/>
        <v/>
      </c>
      <c r="H36" s="2"/>
      <c r="I36" s="63"/>
      <c r="J36" s="64"/>
      <c r="K36" s="34"/>
      <c r="L36" s="69"/>
      <c r="M36" s="69"/>
      <c r="N36" s="69"/>
      <c r="O36" s="70"/>
      <c r="P36" s="8"/>
      <c r="Q36" s="40" t="str">
        <f t="shared" si="9"/>
        <v>Filter 17 errors</v>
      </c>
      <c r="R36" s="41" t="str">
        <f t="shared" si="17"/>
        <v/>
      </c>
      <c r="S36" s="45" t="str">
        <f t="shared" si="10"/>
        <v/>
      </c>
      <c r="T36" s="45" t="str">
        <f t="shared" si="18"/>
        <v/>
      </c>
      <c r="U36" s="45" t="str">
        <f t="shared" si="11"/>
        <v/>
      </c>
      <c r="V36" s="45" t="str">
        <f t="shared" si="12"/>
        <v/>
      </c>
      <c r="W36" s="45" t="str">
        <f t="shared" si="19"/>
        <v/>
      </c>
      <c r="X36" s="45" t="str">
        <f t="shared" si="20"/>
        <v/>
      </c>
      <c r="Y36" s="45" t="str">
        <f t="shared" si="21"/>
        <v/>
      </c>
      <c r="Z36" s="45" t="str">
        <f t="shared" si="13"/>
        <v/>
      </c>
      <c r="AA36" s="45" t="str">
        <f t="shared" si="14"/>
        <v/>
      </c>
      <c r="AB36" s="45" t="str">
        <f t="shared" si="15"/>
        <v/>
      </c>
      <c r="AC36" s="52" t="str">
        <f t="shared" si="16"/>
        <v/>
      </c>
    </row>
    <row r="37" spans="1:29" ht="15.6" customHeight="1" x14ac:dyDescent="0.2">
      <c r="A37" s="11">
        <v>18</v>
      </c>
      <c r="B37" s="2"/>
      <c r="C37" s="29"/>
      <c r="D37" s="29"/>
      <c r="E37" s="56" t="str">
        <f t="shared" si="7"/>
        <v/>
      </c>
      <c r="F37" s="2"/>
      <c r="G37" s="56" t="str">
        <f t="shared" si="8"/>
        <v/>
      </c>
      <c r="H37" s="2"/>
      <c r="I37" s="63"/>
      <c r="J37" s="64"/>
      <c r="K37" s="34"/>
      <c r="L37" s="69"/>
      <c r="M37" s="69"/>
      <c r="N37" s="69"/>
      <c r="O37" s="70"/>
      <c r="P37" s="8"/>
      <c r="Q37" s="40" t="str">
        <f t="shared" si="9"/>
        <v>Filter 18 errors</v>
      </c>
      <c r="R37" s="41" t="str">
        <f t="shared" si="17"/>
        <v/>
      </c>
      <c r="S37" s="45" t="str">
        <f t="shared" si="10"/>
        <v/>
      </c>
      <c r="T37" s="45" t="str">
        <f t="shared" si="18"/>
        <v/>
      </c>
      <c r="U37" s="45" t="str">
        <f t="shared" si="11"/>
        <v/>
      </c>
      <c r="V37" s="45" t="str">
        <f t="shared" si="12"/>
        <v/>
      </c>
      <c r="W37" s="45" t="str">
        <f t="shared" si="19"/>
        <v/>
      </c>
      <c r="X37" s="45" t="str">
        <f t="shared" si="20"/>
        <v/>
      </c>
      <c r="Y37" s="45" t="str">
        <f t="shared" si="21"/>
        <v/>
      </c>
      <c r="Z37" s="45" t="str">
        <f t="shared" si="13"/>
        <v/>
      </c>
      <c r="AA37" s="45" t="str">
        <f t="shared" si="14"/>
        <v/>
      </c>
      <c r="AB37" s="45" t="str">
        <f t="shared" si="15"/>
        <v/>
      </c>
      <c r="AC37" s="52" t="str">
        <f t="shared" si="16"/>
        <v/>
      </c>
    </row>
    <row r="38" spans="1:29" ht="15.6" customHeight="1" x14ac:dyDescent="0.2">
      <c r="A38" s="11">
        <v>19</v>
      </c>
      <c r="B38" s="2"/>
      <c r="C38" s="29"/>
      <c r="D38" s="29"/>
      <c r="E38" s="56" t="str">
        <f t="shared" si="7"/>
        <v/>
      </c>
      <c r="F38" s="2"/>
      <c r="G38" s="56" t="str">
        <f t="shared" si="8"/>
        <v/>
      </c>
      <c r="H38" s="2"/>
      <c r="I38" s="63"/>
      <c r="J38" s="64"/>
      <c r="K38" s="34"/>
      <c r="L38" s="69"/>
      <c r="M38" s="69"/>
      <c r="N38" s="69"/>
      <c r="O38" s="70"/>
      <c r="P38" s="8"/>
      <c r="Q38" s="40" t="str">
        <f t="shared" si="9"/>
        <v>Filter 19 errors</v>
      </c>
      <c r="R38" s="41" t="str">
        <f t="shared" si="17"/>
        <v/>
      </c>
      <c r="S38" s="45" t="str">
        <f t="shared" si="10"/>
        <v/>
      </c>
      <c r="T38" s="45" t="str">
        <f t="shared" si="18"/>
        <v/>
      </c>
      <c r="U38" s="45" t="str">
        <f t="shared" si="11"/>
        <v/>
      </c>
      <c r="V38" s="45" t="str">
        <f t="shared" si="12"/>
        <v/>
      </c>
      <c r="W38" s="45" t="str">
        <f t="shared" si="19"/>
        <v/>
      </c>
      <c r="X38" s="45" t="str">
        <f t="shared" si="20"/>
        <v/>
      </c>
      <c r="Y38" s="45" t="str">
        <f t="shared" si="21"/>
        <v/>
      </c>
      <c r="Z38" s="45" t="str">
        <f t="shared" si="13"/>
        <v/>
      </c>
      <c r="AA38" s="45" t="str">
        <f t="shared" si="14"/>
        <v/>
      </c>
      <c r="AB38" s="45" t="str">
        <f t="shared" si="15"/>
        <v/>
      </c>
      <c r="AC38" s="52" t="str">
        <f t="shared" si="16"/>
        <v/>
      </c>
    </row>
    <row r="39" spans="1:29" ht="15.6" customHeight="1" thickBot="1" x14ac:dyDescent="0.25">
      <c r="A39" s="12">
        <v>20</v>
      </c>
      <c r="B39" s="3"/>
      <c r="C39" s="6"/>
      <c r="D39" s="6"/>
      <c r="E39" s="57" t="str">
        <f t="shared" si="7"/>
        <v/>
      </c>
      <c r="F39" s="3"/>
      <c r="G39" s="57" t="str">
        <f t="shared" si="8"/>
        <v/>
      </c>
      <c r="H39" s="3"/>
      <c r="I39" s="65"/>
      <c r="J39" s="66"/>
      <c r="K39" s="35"/>
      <c r="L39" s="71"/>
      <c r="M39" s="71"/>
      <c r="N39" s="71"/>
      <c r="O39" s="72"/>
      <c r="P39" s="8"/>
      <c r="Q39" s="40" t="str">
        <f t="shared" si="9"/>
        <v>Filter 20 errors</v>
      </c>
      <c r="R39" s="41" t="str">
        <f t="shared" si="17"/>
        <v/>
      </c>
      <c r="S39" s="45" t="str">
        <f t="shared" si="10"/>
        <v/>
      </c>
      <c r="T39" s="45" t="str">
        <f t="shared" si="18"/>
        <v/>
      </c>
      <c r="U39" s="45" t="str">
        <f t="shared" si="11"/>
        <v/>
      </c>
      <c r="V39" s="45" t="str">
        <f t="shared" si="12"/>
        <v/>
      </c>
      <c r="W39" s="45" t="str">
        <f t="shared" si="19"/>
        <v/>
      </c>
      <c r="X39" s="45" t="str">
        <f t="shared" si="20"/>
        <v/>
      </c>
      <c r="Y39" s="45" t="str">
        <f t="shared" si="21"/>
        <v/>
      </c>
      <c r="Z39" s="45" t="str">
        <f t="shared" si="13"/>
        <v/>
      </c>
      <c r="AA39" s="45" t="str">
        <f t="shared" si="14"/>
        <v/>
      </c>
      <c r="AB39" s="45" t="str">
        <f t="shared" si="15"/>
        <v/>
      </c>
      <c r="AC39" s="52" t="str">
        <f t="shared" si="16"/>
        <v/>
      </c>
    </row>
    <row r="40" spans="1:29" ht="17.45" customHeight="1" thickTop="1" thickBot="1" x14ac:dyDescent="0.3">
      <c r="A40" s="18" t="s">
        <v>7</v>
      </c>
      <c r="B40" s="30" t="str">
        <f>IF(SUM(B20:B39)=0,"",IF(R40=1,"1 Error",IF(R40&gt;1,R40&amp;" Errors",SUM(B20:B39))))</f>
        <v/>
      </c>
      <c r="C40" s="24" t="str">
        <f>IF(OR($R$2="yes",R40=20),"",IF(S40=1,"1 Error",IF(S40&gt;1,S40&amp;" Errors",SUM(C20:C39))))</f>
        <v/>
      </c>
      <c r="D40" s="24" t="str">
        <f>IF(OR($R$2="yes",R40=20),"",IF(T40=1,"1 Error",IF(T40&gt;1,T40&amp;" Errors",SUM(D20:D39))))</f>
        <v/>
      </c>
      <c r="E40" s="55" t="str">
        <f>IF(OR($R$2="yes",SUM(R40:S40)&gt;0,COUNTIF(E20:E39,"#&gt;0.1=?")&gt;0),"",IF(B40&gt;0,D40/B40,"Error"))</f>
        <v/>
      </c>
      <c r="F40" s="24" t="str">
        <f>IF(OR($R$2="yes",R40=20),"",IF(T40=1,"1 Error",IF(T40&gt;1,T40&amp;" Errors",SUM(F20:F39))))</f>
        <v/>
      </c>
      <c r="G40" s="55" t="str">
        <f>IF(OR($R$2="yes",SUM(R40,T40)&gt;0,COUNTIF(G20:G39,"#&gt;0.3=?")&gt;0),"",IF(B40&gt;0,F40/B40,"Error"))</f>
        <v/>
      </c>
      <c r="H40" s="24" t="str">
        <f>IF(OR($R$2="yes",R40=20),"",IF(U40=1,"1 Error",IF(U40&gt;1,U40&amp;" Errors",SUM(H20:H39))))</f>
        <v/>
      </c>
      <c r="I40" s="73" t="str">
        <f>IF(OR($R$2="yes",R40=20),"",IF(W40=1,"1 Error",IF(W40&gt;1,W40&amp;" Errors",MAX(I20:I39))))</f>
        <v/>
      </c>
      <c r="J40" s="73" t="str">
        <f>IF(OR($R$2="yes",R40=20),"",IF(X40=1,"1 Error",IF(X40&gt;1,X40&amp;" Errors",MAX(J20:J39))))</f>
        <v/>
      </c>
      <c r="K40" s="31"/>
      <c r="L40" s="74" t="str">
        <f>IF(R40&gt;0,"",IF(Y40=1,"1 Error",IF(Y40&gt;1,Y40&amp;" Errors",MAX(L20:L39))))</f>
        <v/>
      </c>
      <c r="M40" s="74" t="str">
        <f>IF(R40&gt;0,"",IF(Z40=1,"1 Error",IF(Z40&gt;1,Z40&amp;" Errors",MAX(M20:M39))))</f>
        <v/>
      </c>
      <c r="N40" s="74" t="str">
        <f>IF(R40&gt;0,"",IF(AA40=1,"1 Error",IF(AA40&gt;1,AA40&amp;" Errors",MAX(N20:N39))))</f>
        <v/>
      </c>
      <c r="O40" s="75" t="str">
        <f>IF(R40&gt;0,"",IF(AB40=1,"1 Error",IF(AB40&gt;1,AB40&amp;" Errors",MAX(O20:O39))))</f>
        <v/>
      </c>
      <c r="P40" s="8"/>
      <c r="Q40" s="53" t="s">
        <v>30</v>
      </c>
      <c r="R40" s="54" t="str">
        <f>IF($R$2="yes","",IF(COUNTIF(R20:R39,"off-line")=20,20,COUNTIF(R20:R39,"missing")))</f>
        <v/>
      </c>
      <c r="S40" s="54" t="str">
        <f>IF($R$2="yes","",COUNTIF(S20:S39,"missing")+COUNTIF(S20:S39,"Error"))</f>
        <v/>
      </c>
      <c r="T40" s="54" t="str">
        <f>IF($R$2="yes","",COUNTIF(T20:T39,"missing")+COUNTIF(T20:T39,"Error"))</f>
        <v/>
      </c>
      <c r="U40" s="54" t="str">
        <f>IF($R$2="yes","",COUNTIF(U20:U39,"missing")+COUNTIF(U20:U39,"Error"))</f>
        <v/>
      </c>
      <c r="V40" s="54" t="str">
        <f>IF($R$2="yes","",COUNTIF(V20:V39,"missing")+COUNTIF(V20:V39,"Error"))</f>
        <v/>
      </c>
      <c r="W40" s="54" t="str">
        <f>IF($R$2="yes","",COUNTIF(W20:W39,"missing")+COUNTIF(W20:W39,"Error"))</f>
        <v/>
      </c>
      <c r="X40" s="54" t="str">
        <f t="shared" ref="X40:AC40" si="22">IF($R$2="yes","",COUNTIF(X20:X39,"missing")+COUNTIF(X20:X39,"Error"))</f>
        <v/>
      </c>
      <c r="Y40" s="54" t="str">
        <f t="shared" si="22"/>
        <v/>
      </c>
      <c r="Z40" s="54" t="str">
        <f t="shared" si="22"/>
        <v/>
      </c>
      <c r="AA40" s="54" t="str">
        <f t="shared" si="22"/>
        <v/>
      </c>
      <c r="AB40" s="54" t="str">
        <f t="shared" si="22"/>
        <v/>
      </c>
      <c r="AC40" s="58" t="str">
        <f t="shared" si="22"/>
        <v/>
      </c>
    </row>
    <row r="41" spans="1:29" ht="6.75" customHeight="1" x14ac:dyDescent="0.2"/>
    <row r="42" spans="1:29" x14ac:dyDescent="0.2">
      <c r="A42" t="s">
        <v>42</v>
      </c>
      <c r="O42" t="s">
        <v>39</v>
      </c>
      <c r="Q42" s="60" t="s">
        <v>49</v>
      </c>
      <c r="R42" s="59">
        <v>43549</v>
      </c>
    </row>
  </sheetData>
  <sheetProtection algorithmName="SHA-512" hashValue="srNY0yK2TsZUkN/x9tqooksU3Tl3frJUWHLyA2+FLiPODKum6K2RIpdQOrfcWgNFMTlxwQBJb5iVJbM+SId74Q==" saltValue="mcplLiKCnWmpxNmBJfFkxw==" spinCount="100000" sheet="1" objects="1" scenarios="1"/>
  <mergeCells count="33">
    <mergeCell ref="A2:G2"/>
    <mergeCell ref="C3:C4"/>
    <mergeCell ref="I3:N3"/>
    <mergeCell ref="A17:A19"/>
    <mergeCell ref="B17:B19"/>
    <mergeCell ref="E17:E19"/>
    <mergeCell ref="F17:F19"/>
    <mergeCell ref="C17:C19"/>
    <mergeCell ref="J17:J19"/>
    <mergeCell ref="I2:N2"/>
    <mergeCell ref="A3:A4"/>
    <mergeCell ref="B3:B4"/>
    <mergeCell ref="D3:D4"/>
    <mergeCell ref="D17:D19"/>
    <mergeCell ref="F3:F4"/>
    <mergeCell ref="H17:H19"/>
    <mergeCell ref="I17:I19"/>
    <mergeCell ref="E3:E4"/>
    <mergeCell ref="G17:G19"/>
    <mergeCell ref="G3:G4"/>
    <mergeCell ref="J6:O6"/>
    <mergeCell ref="J10:O10"/>
    <mergeCell ref="J12:O12"/>
    <mergeCell ref="J8:K8"/>
    <mergeCell ref="N8:O8"/>
    <mergeCell ref="K16:O16"/>
    <mergeCell ref="A16:J16"/>
    <mergeCell ref="H15:I15"/>
    <mergeCell ref="N17:N19"/>
    <mergeCell ref="O17:O19"/>
    <mergeCell ref="K17:K19"/>
    <mergeCell ref="L17:L19"/>
    <mergeCell ref="M17:M19"/>
  </mergeCells>
  <phoneticPr fontId="0" type="noConversion"/>
  <dataValidations count="18">
    <dataValidation type="custom" operator="lessThanOrEqual" showInputMessage="1" showErrorMessage="1" errorTitle="Please Check Your Data" error="You may not enter a value in this cell unless_x000a_the total number of readings for the basin is_x000a_greater than 0._x000a__x000a_    AND_x000a__x000a_The number of readings above 2.0 NTU_x000a_cannot be greater than the total number_x000a_of readings for the basin." sqref="C5:C12" xr:uid="{00000000-0002-0000-0000-000000000000}">
      <formula1>IF(OR($B5="NA",$B5=0),"",C5&lt;=$B5)</formula1>
    </dataValidation>
    <dataValidation type="custom" showInputMessage="1" showErrorMessage="1" errorTitle="Please Check Your Data" error="You may not enter a value in this cell unless_x000a_the total number of readings for the basin is_x000a_greater than 0._x000a__x000a_   AND_x000a__x000a_The number of readings above 5.0 NTU_x000a_cannot be greater than the number of _x000a_readings above 2.0 NTU." sqref="E5:E12" xr:uid="{00000000-0002-0000-0000-000001000000}">
      <formula1>IF(OR($B5="NA",$B5=0),"",AND(E5&lt;=C5,E5&lt;=$B5))</formula1>
    </dataValidation>
    <dataValidation type="custom" showInputMessage="1" showErrorMessage="1" errorTitle="Please Check Your Data" error="You may not enter a value in this cell unless_x000a_the total number of readings for the basin is_x000a_greater than 0._x000a__x000a_   AND_x000a__x000a_The Minimum NTU cannot be greater_x000a_than the Maximum NTU you entered. " sqref="G5:G12" xr:uid="{00000000-0002-0000-0000-000002000000}">
      <formula1>IF(OR($B5="NA",$B5=0),"",AND(G5&gt;0,G5&lt;=F5))</formula1>
    </dataValidation>
    <dataValidation type="custom" showInputMessage="1" showErrorMessage="1" errorTitle="Please Check Your Data" error="You may not enter a value in this cell unless_x000a_the total number of readings for the basin is_x000a_greater than 0._x000a__x000a_   AND_x000a__x000a_The Maximum NTU value must consistent with_x000a_the data you entered in the #&gt; 2 NTU and _x000a_# &gt; 5 NTU cells" sqref="F5:F12" xr:uid="{00000000-0002-0000-0000-000003000000}">
      <formula1>IF(OR($B5="NA",$B5=0),"",AND(F5&gt;0,F5&gt;=G5,IF(C5=0,F5&lt;2.05,IF(E5=0,AND(F5&gt;=2.05,F5&lt;5.05),IF(E5&gt;0,F5&gt;=5.05)))))</formula1>
    </dataValidation>
    <dataValidation type="custom" showInputMessage="1" showErrorMessage="1" errorTitle="Please Check Your Data" error="You may not enter a value in this cell unless_x000a_the total number of readings for the filter is_x000a_greater than 0._x000a__x000a_   AND_x000a__x000a_The number of readings above 0.3 NTU_x000a_cannot be greater than the number of _x000a_readings above 0.1 NTU." sqref="F20:F39" xr:uid="{00000000-0002-0000-0000-000004000000}">
      <formula1>IF(OR($B20="NA",$B20=0),"",AND(F20&lt;=D20,F20&lt;=$B20))</formula1>
    </dataValidation>
    <dataValidation type="custom" showInputMessage="1" showErrorMessage="1" errorTitle="Please Check Your Data" error="You may not enter a value in this cell unless_x000a_the total number of readings for the filter is_x000a_greater than 0._x000a__x000a_   AND_x000a__x000a_The number of readings above 0.5 NTU_x000a_cannot be greater than the number of _x000a_readings above 0.3 NTU." sqref="H20:H39" xr:uid="{00000000-0002-0000-0000-000005000000}">
      <formula1>IF(OR($B20="NA",$B20=0),"",AND(H20&lt;=F20,H20&lt;=$B20))</formula1>
    </dataValidation>
    <dataValidation type="custom" showInputMessage="1" showErrorMessage="1" errorTitle="Please Check Your Data" error="You may not enter a value in this cell unless_x000a_the total number of readings for the filter is_x000a_greater than 0._x000a__x000a_   AND_x000a__x000a_The Minimum NTU cannot be greater_x000a_than the Maximum NTU you entered. " sqref="J20:J39" xr:uid="{00000000-0002-0000-0000-000006000000}">
      <formula1>IF(OR($B20="NA",$B20=0),"",J20&lt;=I20)</formula1>
    </dataValidation>
    <dataValidation type="custom" showInputMessage="1" showErrorMessage="1" errorTitle="Please Check Your Data" error="You may not enter a value in this cell unless_x000a_the total number of readings for the filter is_x000a_greater than 0._x000a__x000a_   AND_x000a__x000a_The Maximum NTU must be consistent with the _x000a_data you enter in the # &gt; 0.1 NTU (etc) cells." sqref="I21:I39" xr:uid="{00000000-0002-0000-0000-000007000000}">
      <formula1>IF(OR($B21="NA",$B21=0),"",AND(I21&gt;0,I21&gt;=J21,IF(D21=0,I21&lt;0.15,IF(AND(D21&gt;0,F21=0),AND(I21&gt;=0.15,I21&lt;0.35),IF(AND(F21&gt;0,H21=0),AND(I21&gt;=0.35,I21&lt;0.55),IF(H21&gt;0,I21&gt;=0.55))))))</formula1>
    </dataValidation>
    <dataValidation type="custom" showInputMessage="1" showErrorMessage="1" errorTitle="Please Check Your Data" error="You may not enter data in this cell unless_x000a_you have already entered the Total Readings_x000a_for the month and the date that the Profile_x000a_was started._x000a__x000a_  AND_x000a__x000a_The Maximum spike may not be lower than the_x000a_15-min and 30-min readings." sqref="L20:N39" xr:uid="{00000000-0002-0000-0000-000008000000}">
      <formula1>IF(OR($B20="NA",$B20=0,ISBLANK($K20)),"",AND($L20&gt;0,$L20&gt;=$M20,$L20&gt;=$N20))</formula1>
    </dataValidation>
    <dataValidation type="custom" showInputMessage="1" showErrorMessage="1" errorTitle="Please Check Your Data" error="You may not enter data in this cell unless_x000a_you have already entered the Total Readings_x000a_for the month and the date that the Profile_x000a_was started._x000a__x000a_  AND_x000a__x000a_The Maximum spike may not be lower than the_x000a_15-min and 30-min readings." sqref="O20:O39" xr:uid="{00000000-0002-0000-0000-000009000000}">
      <formula1>IF(OR($B20="NA",$B20=0,ISBLANK($K20)),"",O20&gt;0)</formula1>
    </dataValidation>
    <dataValidation type="custom" operator="lessThanOrEqual" showInputMessage="1" showErrorMessage="1" errorTitle="Please Check Your Data" error="You may not enter a value in this cell unless_x000a_the total number of readings for the filter is_x000a_greater than 0._x000a__x000a_    AND_x000a__x000a_The number of readings above 0.10 NTU_x000a_cannot be greater than the total number_x000a_of readings for the filter." sqref="C20:C39" xr:uid="{00000000-0002-0000-0000-00000A000000}">
      <formula1>IF(OR($B20="NA",$B20=0),"",C20&lt;=$B20)</formula1>
    </dataValidation>
    <dataValidation type="custom" operator="lessThanOrEqual" showInputMessage="1" showErrorMessage="1" errorTitle="Please Check Your Data" error="You may not enter a value in this cell unless_x000a_the total number of readings for the filter is_x000a_greater than 0._x000a__x000a_    AND_x000a__x000a_The number of readings above 0.1 NTU_x000a_cannot be greater than the number of readings above 0.10 NTU" sqref="D21:D39" xr:uid="{00000000-0002-0000-0000-00000B000000}">
      <formula1>IF(OR($B21="NA",$B21=0),"",D21&lt;=$C21)</formula1>
    </dataValidation>
    <dataValidation type="custom" operator="lessThanOrEqual" showInputMessage="1" showErrorMessage="1" errorTitle="Please Check Your Data" error="You may not enter a value in this cell unless_x000a_the total number of readings for the filter is_x000a_greater than 0._x000a__x000a_    AND_x000a__x000a_The number of readings above 0.1 NTU_x000a_cannot be greater than the number of_x000a_readings above 0.10 NTU" sqref="D20" xr:uid="{00000000-0002-0000-0000-00000C000000}">
      <formula1>IF(OR($B20="NA",$B20=0),"",D20&lt;=$C20)</formula1>
    </dataValidation>
    <dataValidation type="custom" showInputMessage="1" showErrorMessage="1" errorTitle="Please Check Your Data" error="You may not enter a value in this cell unless_x000a_the total number of readings for the filter is_x000a_greater than 0._x000a__x000a_   AND_x000a__x000a_The Maximum NTU must be consistent with the _x000a_data you enter in the # &gt; 0.10 NTU (etc) cells." sqref="I20" xr:uid="{00000000-0002-0000-0000-00000D000000}">
      <formula1>IF(OR($B20="NA",$B20=0),"",AND(I20&gt;0,I20&gt;=J20,IF(D20=0,I20&lt;0.15,IF(AND(D20&gt;0,F20=0),AND(I20&gt;=0.15,I20&lt;0.35),IF(AND(F20&gt;0,H20=0),AND(I20&gt;=0.35,I20&lt;0.55),IF(H20&gt;0,I20&gt;=0.55))))))</formula1>
    </dataValidation>
    <dataValidation type="custom" allowBlank="1" showInputMessage="1" showErrorMessage="1" errorTitle="Please Re-enter the Data" error="If you enter a value, it may not be less_x000a_than 0._x000a__x000a_   HOWEVER_x000a__x000a_You may enter &lt;NA&gt; if the basin was _x000a_not used during the month." sqref="B5:B12" xr:uid="{00000000-0002-0000-0000-00000E000000}">
      <formula1>OR(B5="NA",AND(ISNUMBER(B5),B5&gt;=0))</formula1>
    </dataValidation>
    <dataValidation type="custom" allowBlank="1" showInputMessage="1" showErrorMessage="1" error="If you enter a value, it may not be less_x000a_than 0._x000a__x000a_   HOWEVER_x000a__x000a_You may enter &lt;NA&gt; if the filter was _x000a_not used during the month." sqref="B20:B39" xr:uid="{00000000-0002-0000-0000-00000F000000}">
      <formula1>OR(B20="NA",AND(ISNUMBER(B20),B20&gt;=0))</formula1>
    </dataValidation>
    <dataValidation type="whole" showInputMessage="1" showErrorMessage="1" errorTitle="Plant ID Number" error="Enter the unique Plant ID number that the TCEQ has assigned to this plant._x000a__x000a_The Plant ID numbers assigned by the TCEQ contain 3 to 7 digits." sqref="N8:O8" xr:uid="{00000000-0002-0000-0000-000010000000}">
      <formula1>100</formula1>
      <formula2>9999999</formula2>
    </dataValidation>
    <dataValidation type="custom" showInputMessage="1" showErrorMessage="1" errorTitle="PWS ID No." error="The entry is invalid._x000a__x000a_You must enter the seven-digit PWS ID number assigned by the TNRCC to your water system._x000a__x000a_Do not leave the cell blank." sqref="J8" xr:uid="{00000000-0002-0000-0000-000011000000}">
      <formula1>AND(LEN(J8)=7,NOT(ISNUMBER(SEARCH(".",J8))),VALUE(J8)&gt;=10001,VALUE(J8)&lt;=2549999,MOD(J8,1)=0,RIGHT(J8,4)&lt;&gt;"0000")</formula1>
    </dataValidation>
  </dataValidations>
  <printOptions horizontalCentered="1"/>
  <pageMargins left="0.25" right="0.25" top="0.25" bottom="0.5" header="0.5" footer="0"/>
  <pageSetup scale="90" orientation="landscape"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TOP-MOR</vt:lpstr>
      <vt:lpstr>'TOP-MOR'!Print_Area</vt:lpstr>
    </vt:vector>
  </TitlesOfParts>
  <Company>TNRCC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TOPMOR v8</dc:title>
  <dc:subject>TOPMOR</dc:subject>
  <dc:creator>TCEQ</dc:creator>
  <dc:description>v8: converted to Excel 7; added 3rd decimal place to the cells with IFE turbidity levels; added Plant UID</dc:description>
  <cp:lastModifiedBy>WSD</cp:lastModifiedBy>
  <cp:lastPrinted>2002-12-18T00:42:27Z</cp:lastPrinted>
  <dcterms:created xsi:type="dcterms:W3CDTF">2000-04-04T15:29:42Z</dcterms:created>
  <dcterms:modified xsi:type="dcterms:W3CDTF">2022-02-10T17:25:28Z</dcterms:modified>
</cp:coreProperties>
</file>